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worksheets/sheet29.xml" ContentType="application/vnd.openxmlformats-officedocument.spreadsheetml.worksheet+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docProps/custom.xml" ContentType="application/vnd.openxmlformats-officedocument.custom-properties+xml"/>
  <Override PartName="/xl/calcChain.xml" ContentType="application/vnd.openxmlformats-officedocument.spreadsheetml.calcChain+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C21" i="112" l="1"/>
  <c r="D21" i="112"/>
  <c r="E21" i="112"/>
  <c r="F21" i="112"/>
  <c r="G21" i="112"/>
  <c r="G33" i="97"/>
  <c r="F33" i="97"/>
  <c r="E33" i="97"/>
  <c r="D33" i="97"/>
  <c r="C33" i="97"/>
  <c r="G24" i="97"/>
  <c r="G37" i="97" s="1"/>
  <c r="F24" i="97"/>
  <c r="E24" i="97"/>
  <c r="D24" i="97"/>
  <c r="C24" i="97"/>
  <c r="G18" i="97"/>
  <c r="G21" i="97" s="1"/>
  <c r="F18" i="97"/>
  <c r="E18" i="97"/>
  <c r="D18" i="97"/>
  <c r="C18" i="97"/>
  <c r="G14" i="97"/>
  <c r="F14" i="97"/>
  <c r="E14" i="97"/>
  <c r="D14" i="97"/>
  <c r="C14" i="97"/>
  <c r="G11" i="97"/>
  <c r="F11" i="97"/>
  <c r="E11" i="97"/>
  <c r="D11" i="97"/>
  <c r="C11" i="97"/>
  <c r="G8" i="97"/>
  <c r="F8" i="97"/>
  <c r="E8" i="97"/>
  <c r="D8" i="97"/>
  <c r="C8" i="97"/>
  <c r="T22" i="116" l="1"/>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C10" i="115"/>
  <c r="G38" i="110" l="1"/>
  <c r="G30" i="110"/>
  <c r="G17" i="110"/>
  <c r="G11" i="110"/>
  <c r="G8" i="110"/>
  <c r="F8" i="110"/>
  <c r="F38" i="110" l="1"/>
  <c r="F30" i="110"/>
  <c r="F11" i="110"/>
  <c r="F17" i="110"/>
  <c r="F14" i="110" s="1"/>
  <c r="G14" i="110"/>
  <c r="C35" i="95" l="1"/>
  <c r="C62" i="69"/>
  <c r="C67" i="69" s="1"/>
  <c r="E36" i="88" l="1"/>
  <c r="E35" i="88"/>
  <c r="E34" i="88"/>
  <c r="E33" i="88"/>
  <c r="E32" i="88"/>
  <c r="E30" i="88"/>
  <c r="E29" i="88"/>
  <c r="E27" i="88"/>
  <c r="E26" i="88"/>
  <c r="E24" i="88"/>
  <c r="E23" i="88"/>
  <c r="E22" i="88"/>
  <c r="E21" i="88"/>
  <c r="E19" i="88"/>
  <c r="E18" i="88"/>
  <c r="E17" i="88"/>
  <c r="E13" i="88"/>
  <c r="E12" i="88"/>
  <c r="E11" i="88"/>
  <c r="E10" i="88"/>
  <c r="E9" i="88"/>
  <c r="B2" i="120" l="1"/>
  <c r="B1" i="120"/>
  <c r="B2" i="119"/>
  <c r="B1" i="119"/>
  <c r="B2" i="118"/>
  <c r="B1" i="118"/>
  <c r="B2" i="117"/>
  <c r="B1" i="117"/>
  <c r="B2" i="116"/>
  <c r="B1" i="116"/>
  <c r="C18" i="115"/>
  <c r="B2" i="115"/>
  <c r="B1" i="115"/>
  <c r="D10" i="114"/>
  <c r="C10" i="114"/>
  <c r="D7" i="114"/>
  <c r="C7" i="114"/>
  <c r="B2" i="114"/>
  <c r="B1" i="114"/>
  <c r="H34" i="113"/>
  <c r="G34" i="113"/>
  <c r="F34" i="113"/>
  <c r="E34" i="113"/>
  <c r="D34" i="113"/>
  <c r="C34" i="113"/>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B2" i="113"/>
  <c r="B1" i="113"/>
  <c r="H23" i="112"/>
  <c r="H22" i="112"/>
  <c r="H20" i="112"/>
  <c r="H19" i="112"/>
  <c r="H18" i="112"/>
  <c r="H17" i="112"/>
  <c r="H16" i="112"/>
  <c r="H15" i="112"/>
  <c r="H14" i="112"/>
  <c r="H13" i="112"/>
  <c r="H12" i="112"/>
  <c r="H11" i="112"/>
  <c r="H10" i="112"/>
  <c r="H9" i="112"/>
  <c r="H8" i="112"/>
  <c r="H7" i="112"/>
  <c r="B2" i="112"/>
  <c r="B1" i="112"/>
  <c r="G22" i="111"/>
  <c r="F22" i="111"/>
  <c r="E22" i="111"/>
  <c r="D22" i="111"/>
  <c r="C22" i="111"/>
  <c r="H21" i="111"/>
  <c r="H20" i="111"/>
  <c r="H19" i="111"/>
  <c r="H18" i="111"/>
  <c r="H17" i="111"/>
  <c r="H16" i="111"/>
  <c r="H15" i="111"/>
  <c r="H14" i="111"/>
  <c r="H13" i="111"/>
  <c r="H12" i="111"/>
  <c r="H11" i="111"/>
  <c r="H10" i="111"/>
  <c r="H9" i="111"/>
  <c r="H8" i="111"/>
  <c r="B2" i="111"/>
  <c r="B1" i="111"/>
  <c r="G39" i="97"/>
  <c r="B2" i="97"/>
  <c r="B1" i="97"/>
  <c r="C30" i="95"/>
  <c r="C26" i="95"/>
  <c r="C18" i="95"/>
  <c r="C8" i="95"/>
  <c r="B2" i="95"/>
  <c r="B1" i="95"/>
  <c r="N20" i="92"/>
  <c r="N19" i="92"/>
  <c r="E19" i="92"/>
  <c r="N18" i="92"/>
  <c r="E18" i="92"/>
  <c r="N17" i="92"/>
  <c r="E17" i="92"/>
  <c r="N16" i="92"/>
  <c r="E16" i="92"/>
  <c r="N15" i="92"/>
  <c r="N14" i="92" s="1"/>
  <c r="E15" i="92"/>
  <c r="M14" i="92"/>
  <c r="L14" i="92"/>
  <c r="L21" i="92" s="1"/>
  <c r="K14" i="92"/>
  <c r="J14" i="92"/>
  <c r="I14" i="92"/>
  <c r="H14" i="92"/>
  <c r="G14" i="92"/>
  <c r="F14" i="92"/>
  <c r="C14" i="92"/>
  <c r="N13" i="92"/>
  <c r="N12" i="92"/>
  <c r="E12" i="92"/>
  <c r="N11" i="92"/>
  <c r="E11" i="92"/>
  <c r="N10" i="92"/>
  <c r="E10" i="92"/>
  <c r="N9" i="92"/>
  <c r="E9" i="92"/>
  <c r="N8" i="92"/>
  <c r="E8" i="92"/>
  <c r="M7" i="92"/>
  <c r="M21" i="92" s="1"/>
  <c r="L7" i="92"/>
  <c r="K7" i="92"/>
  <c r="K21" i="92" s="1"/>
  <c r="J7" i="92"/>
  <c r="J21" i="92" s="1"/>
  <c r="I7" i="92"/>
  <c r="I21" i="92" s="1"/>
  <c r="H7" i="92"/>
  <c r="H21" i="92" s="1"/>
  <c r="G7" i="92"/>
  <c r="G21" i="92" s="1"/>
  <c r="F7" i="92"/>
  <c r="F21" i="92" s="1"/>
  <c r="C12" i="95" s="1"/>
  <c r="C7" i="92"/>
  <c r="C21" i="92" s="1"/>
  <c r="B2" i="92"/>
  <c r="B1" i="92"/>
  <c r="B2" i="93"/>
  <c r="B1" i="93"/>
  <c r="G22" i="91"/>
  <c r="F22" i="91"/>
  <c r="E22" i="91"/>
  <c r="D22" i="91"/>
  <c r="C22" i="91"/>
  <c r="H21" i="91"/>
  <c r="H20" i="91"/>
  <c r="H19" i="91"/>
  <c r="H18" i="91"/>
  <c r="H17" i="91"/>
  <c r="H16" i="91"/>
  <c r="H15" i="91"/>
  <c r="H14" i="91"/>
  <c r="H13" i="91"/>
  <c r="H12" i="91"/>
  <c r="H11" i="91"/>
  <c r="H10" i="91"/>
  <c r="H9" i="91"/>
  <c r="H8" i="91"/>
  <c r="B2"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B2" i="90"/>
  <c r="B1" i="90"/>
  <c r="C46" i="69"/>
  <c r="C40" i="69"/>
  <c r="C29" i="69"/>
  <c r="C26" i="69"/>
  <c r="C23" i="69"/>
  <c r="C18" i="69"/>
  <c r="C14" i="69"/>
  <c r="C6" i="69"/>
  <c r="B2" i="69"/>
  <c r="B1" i="69"/>
  <c r="C21" i="94"/>
  <c r="C20" i="94"/>
  <c r="C19" i="94"/>
  <c r="B2" i="94"/>
  <c r="B1" i="94"/>
  <c r="C48" i="89"/>
  <c r="C44" i="89"/>
  <c r="C36" i="89"/>
  <c r="C32" i="89"/>
  <c r="C31" i="89" s="1"/>
  <c r="C42" i="89" s="1"/>
  <c r="C12" i="89"/>
  <c r="C6" i="89"/>
  <c r="B2" i="89"/>
  <c r="B1" i="89"/>
  <c r="B2" i="73"/>
  <c r="B1" i="73"/>
  <c r="E31" i="88"/>
  <c r="D31" i="88"/>
  <c r="C31" i="88"/>
  <c r="E28" i="88"/>
  <c r="D28" i="88"/>
  <c r="C28" i="88"/>
  <c r="E25" i="88"/>
  <c r="D25" i="88"/>
  <c r="C25" i="88"/>
  <c r="E20" i="88"/>
  <c r="D20" i="88"/>
  <c r="C20" i="88"/>
  <c r="E16" i="88"/>
  <c r="D16" i="88"/>
  <c r="C16" i="88"/>
  <c r="E8" i="88"/>
  <c r="D8" i="88"/>
  <c r="C8" i="88"/>
  <c r="B2" i="88"/>
  <c r="B1" i="88"/>
  <c r="B2" i="52"/>
  <c r="B1" i="52"/>
  <c r="G6" i="86"/>
  <c r="G13" i="86" s="1"/>
  <c r="F6" i="86"/>
  <c r="F13" i="86" s="1"/>
  <c r="E6" i="86"/>
  <c r="E13" i="86" s="1"/>
  <c r="D6" i="86"/>
  <c r="D13" i="86" s="1"/>
  <c r="C6" i="86"/>
  <c r="C13" i="86" s="1"/>
  <c r="D21" i="94" s="1"/>
  <c r="B2" i="86"/>
  <c r="E5" i="86" s="1"/>
  <c r="B1" i="86"/>
  <c r="H43" i="110"/>
  <c r="E43" i="110"/>
  <c r="H42" i="110"/>
  <c r="E42" i="110"/>
  <c r="H41" i="110"/>
  <c r="E41" i="110"/>
  <c r="H40" i="110"/>
  <c r="E40" i="110"/>
  <c r="H39" i="110"/>
  <c r="E39" i="110"/>
  <c r="H38" i="110"/>
  <c r="D38" i="110"/>
  <c r="C38" i="110"/>
  <c r="H37" i="110"/>
  <c r="E37" i="110"/>
  <c r="H36" i="110"/>
  <c r="E36" i="110"/>
  <c r="H35" i="110"/>
  <c r="E35" i="110"/>
  <c r="H34" i="110"/>
  <c r="E34" i="110"/>
  <c r="H33" i="110"/>
  <c r="E33" i="110"/>
  <c r="H32" i="110"/>
  <c r="E32" i="110"/>
  <c r="H31" i="110"/>
  <c r="E31" i="110"/>
  <c r="H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H16" i="110"/>
  <c r="E16" i="110"/>
  <c r="H15" i="110"/>
  <c r="E15" i="110"/>
  <c r="H14" i="110"/>
  <c r="H13" i="110"/>
  <c r="E13" i="110"/>
  <c r="H12" i="110"/>
  <c r="E12" i="110"/>
  <c r="H11" i="110"/>
  <c r="D11" i="110"/>
  <c r="C11" i="110"/>
  <c r="H10" i="110"/>
  <c r="E10" i="110"/>
  <c r="H9" i="110"/>
  <c r="E9" i="110"/>
  <c r="H8" i="110"/>
  <c r="D8" i="110"/>
  <c r="C8" i="110"/>
  <c r="H7" i="110"/>
  <c r="E7" i="110"/>
  <c r="H6" i="110"/>
  <c r="E6" i="110"/>
  <c r="B2" i="110"/>
  <c r="B1"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H12" i="109"/>
  <c r="E12" i="109"/>
  <c r="H11" i="109"/>
  <c r="E11" i="109"/>
  <c r="H10" i="109"/>
  <c r="E10" i="109"/>
  <c r="H9" i="109"/>
  <c r="E9" i="109"/>
  <c r="H8" i="109"/>
  <c r="E8" i="109"/>
  <c r="H7" i="109"/>
  <c r="E7" i="109"/>
  <c r="G6" i="109"/>
  <c r="F6" i="109"/>
  <c r="H6" i="109" s="1"/>
  <c r="D6" i="109"/>
  <c r="C6" i="109"/>
  <c r="B2" i="109"/>
  <c r="B1" i="109"/>
  <c r="G68" i="108"/>
  <c r="F68" i="108"/>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D30" i="108"/>
  <c r="C30" i="108"/>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D19" i="108"/>
  <c r="C19" i="108"/>
  <c r="H18" i="108"/>
  <c r="E18" i="108"/>
  <c r="H17" i="108"/>
  <c r="E17" i="108"/>
  <c r="H16" i="108"/>
  <c r="E16" i="108"/>
  <c r="G15" i="108"/>
  <c r="F15" i="108"/>
  <c r="D15" i="108"/>
  <c r="C15" i="108"/>
  <c r="H14" i="108"/>
  <c r="E14" i="108"/>
  <c r="H13" i="108"/>
  <c r="E13" i="108"/>
  <c r="H12" i="108"/>
  <c r="E12" i="108"/>
  <c r="H11" i="108"/>
  <c r="E11" i="108"/>
  <c r="H10" i="108"/>
  <c r="E10" i="108"/>
  <c r="H9" i="108"/>
  <c r="E9" i="108"/>
  <c r="H8" i="108"/>
  <c r="E8" i="108"/>
  <c r="G7" i="108"/>
  <c r="F7" i="108"/>
  <c r="D7" i="108"/>
  <c r="C7" i="108"/>
  <c r="B2" i="108"/>
  <c r="B1" i="108"/>
  <c r="G5" i="84"/>
  <c r="L5" i="84" s="1"/>
  <c r="F5" i="84"/>
  <c r="K5" i="84" s="1"/>
  <c r="E5" i="84"/>
  <c r="J5" i="84" s="1"/>
  <c r="D5" i="84"/>
  <c r="I5" i="84" s="1"/>
  <c r="C5" i="84"/>
  <c r="B1" i="84"/>
  <c r="E14" i="92" l="1"/>
  <c r="E7" i="92"/>
  <c r="D37" i="88"/>
  <c r="E38" i="110"/>
  <c r="N7" i="92"/>
  <c r="N21" i="92" s="1"/>
  <c r="H22" i="91"/>
  <c r="V21" i="64"/>
  <c r="E17" i="110"/>
  <c r="S22" i="90"/>
  <c r="H22" i="111"/>
  <c r="H21" i="112"/>
  <c r="C15" i="114"/>
  <c r="D15" i="114"/>
  <c r="H37" i="109"/>
  <c r="C14" i="110"/>
  <c r="E11" i="110"/>
  <c r="E8" i="110"/>
  <c r="H30" i="108"/>
  <c r="H29" i="109"/>
  <c r="C36" i="95"/>
  <c r="C38" i="95" s="1"/>
  <c r="C52" i="69"/>
  <c r="C35" i="69"/>
  <c r="C53" i="89"/>
  <c r="C29" i="89"/>
  <c r="E37" i="88"/>
  <c r="C37" i="88"/>
  <c r="D7" i="94"/>
  <c r="D12" i="94"/>
  <c r="D17" i="94"/>
  <c r="D20" i="94"/>
  <c r="D16" i="94"/>
  <c r="D8" i="94"/>
  <c r="D13" i="94"/>
  <c r="D11" i="94"/>
  <c r="D9" i="94"/>
  <c r="D15" i="94"/>
  <c r="D19" i="94"/>
  <c r="E37" i="109"/>
  <c r="H34" i="109"/>
  <c r="E34" i="109"/>
  <c r="E29" i="109"/>
  <c r="E13" i="109"/>
  <c r="F43" i="109"/>
  <c r="F45" i="109" s="1"/>
  <c r="G43" i="109"/>
  <c r="G45" i="109" s="1"/>
  <c r="D43" i="109"/>
  <c r="D45" i="109" s="1"/>
  <c r="E6" i="109"/>
  <c r="C43" i="109"/>
  <c r="C45" i="109" s="1"/>
  <c r="F5" i="86"/>
  <c r="C5" i="86"/>
  <c r="G5" i="86"/>
  <c r="D5" i="86"/>
  <c r="H41" i="108"/>
  <c r="F53" i="108"/>
  <c r="H47" i="108"/>
  <c r="G53" i="108"/>
  <c r="F69" i="108"/>
  <c r="H68" i="108"/>
  <c r="G69" i="108"/>
  <c r="E63" i="108"/>
  <c r="E59" i="108"/>
  <c r="C68" i="108"/>
  <c r="D68" i="108"/>
  <c r="E47" i="108"/>
  <c r="C53" i="108"/>
  <c r="D53" i="108"/>
  <c r="E41" i="108"/>
  <c r="H27" i="108"/>
  <c r="H24" i="108"/>
  <c r="H19" i="108"/>
  <c r="F36" i="108"/>
  <c r="H15" i="108"/>
  <c r="E30" i="108"/>
  <c r="E27" i="108"/>
  <c r="E24" i="108"/>
  <c r="E19" i="108"/>
  <c r="E15" i="108"/>
  <c r="G36" i="108"/>
  <c r="H7" i="108"/>
  <c r="D36" i="108"/>
  <c r="E7" i="108"/>
  <c r="C36" i="108"/>
  <c r="E21" i="92" l="1"/>
  <c r="E14" i="110"/>
  <c r="C68" i="69"/>
  <c r="C5" i="73"/>
  <c r="C8" i="73" s="1"/>
  <c r="C13" i="73" s="1"/>
  <c r="H43" i="109"/>
  <c r="E43" i="109"/>
  <c r="H53" i="108"/>
  <c r="H69" i="108"/>
  <c r="E68" i="108"/>
  <c r="C69" i="108"/>
  <c r="D69" i="108"/>
  <c r="E53" i="108"/>
  <c r="H36" i="108"/>
  <c r="E36" i="108"/>
  <c r="E45" i="109" l="1"/>
  <c r="H45" i="109"/>
  <c r="E69" i="108"/>
</calcChain>
</file>

<file path=xl/sharedStrings.xml><?xml version="1.0" encoding="utf-8"?>
<sst xmlns="http://schemas.openxmlformats.org/spreadsheetml/2006/main" count="1192" uniqueCount="738">
  <si>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</si>
  <si>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</si>
  <si>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</si>
  <si>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</si>
  <si>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</si>
  <si>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</si>
  <si>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</si>
  <si>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</si>
  <si>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</si>
  <si>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</si>
  <si>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</si>
  <si>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</si>
  <si>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</si>
  <si>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</si>
  <si>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</si>
  <si>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</si>
  <si>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</si>
  <si>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</si>
  <si>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</si>
  <si>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</si>
  <si>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</si>
  <si>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</si>
  <si>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</si>
  <si>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</si>
  <si>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</si>
  <si>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</si>
  <si>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</si>
  <si>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</si>
  <si>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</si>
  <si>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</si>
  <si>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</si>
  <si>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</si>
  <si>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</si>
  <si>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</si>
  <si>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</si>
  <si>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</si>
  <si>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</si>
  <si>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</si>
  <si>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</si>
  <si>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</si>
  <si>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</si>
  <si>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</si>
  <si>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</si>
  <si>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</si>
  <si>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</si>
  <si>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</si>
  <si>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</si>
  <si>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</si>
  <si>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</si>
  <si>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</si>
  <si>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</si>
  <si>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</si>
  <si>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</si>
  <si>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</si>
  <si>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</si>
  <si>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</si>
  <si>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</si>
  <si>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</si>
  <si>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</si>
  <si>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</si>
  <si>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</si>
  <si>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</si>
  <si>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</si>
  <si>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</si>
  <si>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</si>
  <si>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</si>
  <si>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</si>
  <si>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</si>
  <si>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</si>
  <si>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</si>
  <si>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</si>
  <si>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</si>
  <si>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</si>
  <si>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</si>
  <si>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</si>
  <si>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</si>
  <si>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</si>
  <si>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</si>
  <si>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</si>
  <si>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</si>
  <si>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</si>
  <si>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</si>
  <si>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</si>
  <si>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</si>
  <si>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</si>
  <si>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</si>
  <si>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</si>
  <si>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</si>
  <si>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</si>
  <si>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</si>
  <si>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</si>
  <si>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</si>
  <si>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</si>
  <si>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</si>
  <si>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</si>
  <si>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</si>
  <si>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</si>
  <si>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</si>
  <si>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</si>
  <si>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</si>
  <si>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</si>
  <si>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</si>
  <si>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</si>
  <si>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</si>
  <si>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</si>
  <si>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</si>
  <si>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</si>
  <si>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</si>
  <si>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</si>
  <si>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</si>
  <si>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</si>
  <si>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</si>
  <si>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</si>
  <si>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</si>
  <si>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</si>
  <si>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</si>
  <si>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</si>
  <si>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</si>
  <si>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</si>
  <si>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</si>
  <si>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</si>
  <si>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</si>
  <si>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</si>
  <si>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</si>
  <si>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</si>
  <si>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</si>
  <si>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</si>
  <si>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</si>
  <si>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</si>
  <si>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</si>
  <si>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</si>
  <si>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</si>
  <si>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</si>
  <si>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</si>
  <si>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</si>
  <si>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</si>
  <si>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</si>
  <si>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</si>
  <si>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</si>
  <si>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</si>
  <si>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</si>
  <si>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</si>
  <si>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</si>
  <si>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</si>
  <si>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</si>
  <si>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</si>
  <si>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</si>
  <si>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</si>
  <si>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</si>
  <si>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</si>
  <si>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</si>
  <si>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</si>
  <si>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</si>
  <si>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</si>
  <si>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</si>
  <si>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</si>
  <si>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</si>
  <si>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</si>
  <si>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</si>
  <si>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</si>
  <si>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</si>
  <si>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</si>
  <si>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</si>
  <si>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</si>
  <si>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</si>
  <si>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</si>
  <si>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</si>
  <si>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</si>
  <si>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</si>
  <si>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</si>
  <si>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</si>
  <si>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</si>
  <si>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</si>
  <si>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</si>
  <si>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</si>
  <si>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</si>
  <si>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</si>
  <si>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</si>
  <si>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</si>
  <si>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</si>
  <si>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</si>
  <si>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</si>
  <si>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</si>
  <si>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</si>
  <si>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</si>
  <si>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</si>
  <si>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</si>
  <si>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</si>
  <si>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</si>
  <si>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</si>
  <si>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</si>
  <si>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</si>
  <si>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</si>
  <si>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</si>
  <si>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</si>
  <si>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</si>
  <si>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</si>
  <si>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</si>
  <si>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</si>
  <si>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</si>
  <si>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</si>
  <si>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</si>
  <si>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</si>
  <si>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</si>
  <si>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</si>
  <si>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</si>
  <si>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</si>
  <si>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</si>
  <si>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</si>
  <si>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</si>
  <si>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</si>
  <si>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</si>
  <si>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</si>
  <si>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</si>
  <si>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</si>
  <si>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</si>
  <si>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</si>
  <si>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</si>
  <si>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</si>
  <si>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</si>
  <si>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</si>
  <si>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</si>
  <si>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</si>
  <si>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</si>
  <si>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</si>
  <si>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</si>
  <si>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</si>
  <si>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</si>
  <si>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</si>
  <si>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</si>
  <si>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</si>
  <si>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</si>
  <si>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</si>
  <si>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</si>
  <si>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</si>
  <si>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</si>
  <si>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</si>
  <si>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</si>
  <si>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</si>
  <si>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</si>
  <si>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</si>
  <si>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</si>
  <si>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</si>
  <si>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</si>
  <si>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</si>
  <si>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</si>
  <si>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</si>
  <si>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</si>
  <si>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</si>
  <si>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</si>
  <si>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</si>
  <si>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</si>
  <si>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</si>
  <si>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</si>
  <si>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</si>
  <si>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</si>
  <si>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</si>
  <si>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</si>
  <si>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</si>
  <si>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</si>
  <si>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</si>
  <si>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</si>
  <si>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</si>
  <si>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</si>
  <si>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</si>
  <si>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</si>
  <si>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</si>
  <si>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</si>
  <si>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</si>
  <si>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</si>
  <si>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</si>
  <si>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</si>
  <si>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</si>
  <si>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</si>
  <si>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</si>
  <si>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</si>
  <si>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</si>
  <si>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</si>
  <si>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</si>
  <si>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</si>
  <si>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</si>
  <si>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</si>
  <si>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</si>
  <si>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</si>
  <si>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</si>
  <si>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</si>
  <si>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</si>
  <si>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</si>
  <si>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</si>
  <si>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</si>
  <si>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</si>
  <si>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</si>
  <si>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</si>
  <si>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</si>
  <si>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</si>
  <si>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</si>
  <si>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</si>
  <si>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</si>
  <si>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</si>
  <si>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</si>
  <si>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</si>
  <si>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</si>
  <si>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</si>
  <si>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</si>
  <si>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</si>
  <si>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</si>
  <si>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</si>
  <si>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</si>
  <si>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</si>
  <si>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</si>
  <si>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</si>
  <si>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</si>
  <si>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</si>
  <si>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</si>
  <si>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</si>
  <si>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</si>
  <si>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</si>
  <si>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</si>
  <si>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</si>
  <si>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</si>
  <si>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</si>
  <si>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</si>
  <si>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</si>
  <si>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</si>
  <si>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</si>
  <si>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</si>
  <si>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</si>
  <si>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</si>
  <si>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</si>
  <si>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</si>
  <si>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</si>
  <si>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</si>
  <si>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</si>
  <si>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</si>
  <si>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</si>
  <si>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</si>
  <si>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</si>
  <si>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</si>
  <si>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</si>
  <si>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</si>
  <si>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</si>
  <si>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</si>
  <si>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</si>
  <si>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</si>
  <si>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</si>
  <si>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</si>
  <si>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</si>
  <si>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</si>
  <si>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</si>
  <si>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</si>
  <si>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</si>
  <si>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</si>
  <si>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</si>
  <si>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</si>
  <si>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</si>
  <si>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</si>
  <si>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</si>
  <si>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</si>
  <si>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</si>
  <si>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</si>
  <si>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</si>
  <si>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</si>
  <si>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</si>
  <si>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</si>
  <si>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</si>
  <si>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</si>
  <si>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</si>
  <si>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</si>
  <si>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</si>
  <si>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</si>
  <si>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</si>
  <si>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</si>
  <si>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</si>
  <si>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</si>
  <si>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</si>
  <si>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</si>
  <si>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</si>
  <si>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</si>
  <si>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</si>
  <si>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</si>
  <si>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</si>
  <si>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</si>
  <si>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</si>
  <si>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</si>
  <si>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</si>
  <si>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</si>
  <si>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</si>
  <si>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</si>
  <si>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</si>
  <si>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</si>
  <si>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</si>
  <si>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</si>
  <si>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</si>
  <si>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</si>
  <si>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</si>
  <si>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</si>
  <si>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</si>
  <si>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</si>
  <si>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</si>
  <si>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</si>
  <si>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</si>
  <si>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</si>
  <si>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</si>
  <si>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</si>
  <si>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</si>
  <si>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</si>
  <si>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</si>
  <si>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</si>
  <si>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</si>
  <si>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</si>
  <si>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</si>
  <si>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</si>
  <si>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</si>
  <si>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</si>
  <si>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</si>
  <si>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</si>
  <si>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</si>
  <si>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</si>
  <si>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</si>
  <si>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</si>
  <si>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</si>
  <si>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</si>
  <si>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</si>
  <si>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</si>
  <si>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</si>
  <si>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</si>
  <si>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</si>
  <si>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</si>
  <si>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</si>
  <si>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</si>
  <si>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</si>
  <si>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</si>
  <si>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</si>
  <si>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</si>
  <si>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</si>
  <si>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</si>
  <si>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</si>
  <si>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</si>
  <si>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</si>
  <si>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</si>
  <si>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</si>
  <si>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</si>
  <si>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</si>
  <si>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</si>
  <si>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</si>
  <si>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</si>
  <si>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</si>
  <si>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</si>
  <si>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</si>
  <si>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</si>
  <si>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</si>
  <si>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</si>
  <si>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</si>
  <si>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</si>
  <si>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</si>
  <si>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</si>
  <si>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</si>
  <si>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</si>
  <si>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</si>
  <si>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</si>
  <si>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</si>
  <si>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</si>
  <si>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</si>
  <si>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</si>
  <si>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</si>
  <si>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</si>
  <si>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</si>
  <si>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</si>
  <si>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</si>
  <si>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</si>
  <si>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</si>
  <si>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</si>
  <si>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</si>
  <si>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</si>
  <si>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</si>
  <si>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</si>
  <si>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</si>
  <si>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</si>
  <si>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</si>
  <si>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</si>
  <si>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</si>
  <si>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</si>
  <si>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</si>
  <si>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</si>
  <si>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</si>
  <si>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</si>
  <si>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</si>
  <si>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</si>
  <si>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</si>
  <si>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</si>
  <si>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</si>
  <si>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</si>
  <si>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</si>
  <si>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</si>
  <si>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</si>
  <si>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</si>
  <si>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</si>
  <si>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</si>
  <si>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</si>
  <si>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</si>
  <si>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</si>
  <si>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</si>
  <si>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</si>
  <si>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</si>
  <si>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</si>
  <si>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</si>
  <si>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</si>
  <si>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</si>
  <si>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</si>
  <si>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</si>
  <si>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</si>
  <si>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</si>
  <si>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</si>
  <si>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</si>
  <si>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</si>
  <si>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</si>
  <si>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</si>
  <si>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</si>
  <si>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</si>
  <si>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</si>
  <si>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</si>
  <si>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</si>
  <si>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</si>
  <si>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</si>
  <si>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</si>
  <si>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</si>
  <si>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</si>
  <si>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</si>
  <si>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</si>
  <si>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</si>
  <si>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</si>
  <si>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</si>
  <si>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</si>
  <si>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</si>
  <si>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</si>
  <si>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</si>
  <si>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</si>
  <si>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</si>
  <si>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</si>
  <si>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</si>
  <si>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</si>
  <si>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</si>
  <si>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</si>
  <si>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</si>
  <si>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</si>
  <si>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</si>
  <si>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</si>
  <si>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</si>
  <si>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</si>
  <si>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</si>
  <si>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</si>
  <si>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</si>
  <si>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</si>
  <si>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</si>
  <si>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</si>
  <si>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</si>
  <si>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</si>
  <si>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</si>
  <si>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</si>
  <si>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</si>
  <si>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</si>
  <si>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</si>
  <si>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</si>
  <si>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</si>
  <si>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</si>
  <si>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</si>
  <si>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</si>
  <si>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</si>
  <si>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</si>
  <si>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</si>
  <si>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</si>
  <si>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</si>
  <si>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</si>
  <si>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</si>
  <si>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</si>
  <si>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</si>
  <si>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</si>
  <si>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</si>
  <si>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</si>
  <si>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</si>
  <si>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</si>
  <si>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</si>
  <si>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</si>
  <si>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</si>
  <si>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</si>
  <si>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</si>
  <si>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</si>
  <si>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</si>
  <si>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</si>
  <si>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</si>
  <si>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</si>
  <si>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</si>
  <si>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</si>
  <si>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</si>
  <si>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</si>
  <si>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</si>
  <si>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</si>
  <si>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</si>
  <si>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</si>
  <si>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</si>
  <si>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</si>
  <si>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</si>
  <si>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</si>
  <si>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</si>
  <si>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</si>
  <si>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</si>
  <si>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</si>
  <si>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</si>
  <si>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</si>
  <si>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</si>
  <si>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</si>
  <si>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</si>
  <si>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</si>
  <si>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</si>
  <si>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</si>
  <si>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</si>
  <si>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</si>
  <si>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</si>
  <si>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</si>
  <si>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</si>
  <si>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</si>
  <si>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</si>
  <si>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t xml:space="preserve">(Financial liabilities designated at fair value through profit or loss) </t>
  </si>
  <si>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</si>
  <si>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</si>
  <si>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</si>
  <si>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</si>
  <si>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</si>
  <si>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</si>
  <si>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</si>
  <si>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</si>
  <si>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</si>
  <si>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</si>
  <si>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</si>
  <si>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</si>
  <si>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</si>
  <si>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</si>
  <si>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</si>
  <si>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</si>
  <si>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</si>
  <si>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</si>
  <si>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</si>
  <si>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</si>
  <si>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</si>
  <si>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</si>
  <si>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</si>
  <si>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</si>
  <si>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</si>
  <si>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</si>
  <si>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</si>
  <si>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</si>
  <si>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</si>
  <si>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</si>
  <si>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</si>
  <si>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</si>
  <si>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</si>
  <si>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</si>
  <si>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</si>
  <si>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</si>
  <si>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</si>
  <si>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</si>
  <si>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</si>
  <si>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</si>
  <si>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</si>
  <si>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</si>
  <si>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</si>
  <si>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</si>
  <si>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</si>
  <si>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</si>
  <si>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</si>
  <si>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</si>
  <si>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</si>
  <si>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</si>
  <si>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</si>
  <si>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</si>
  <si>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</si>
  <si>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</si>
  <si>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</si>
  <si>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</si>
  <si>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</si>
  <si>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</si>
  <si>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</si>
  <si>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</si>
  <si>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</si>
  <si>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</si>
  <si>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</si>
  <si>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</si>
  <si>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</si>
  <si>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</si>
  <si>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</si>
  <si>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</si>
  <si>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</si>
  <si>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</si>
  <si>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</si>
  <si>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</si>
  <si>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</si>
  <si>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</si>
  <si>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</si>
  <si>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</si>
  <si>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</si>
  <si>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Zaiqi Mi</t>
  </si>
  <si>
    <t>Non-independent member</t>
  </si>
  <si>
    <t>Zhang Jun</t>
  </si>
  <si>
    <t>Non-independent chair</t>
  </si>
  <si>
    <t>Zhou Ning</t>
  </si>
  <si>
    <t>Zaza Robakidze</t>
  </si>
  <si>
    <t>Independent member</t>
  </si>
  <si>
    <t>Mia Mi Enkhva</t>
  </si>
  <si>
    <t>Nikoloz Enukidze</t>
  </si>
  <si>
    <t>David Tsaava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</si>
  <si>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</si>
  <si>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</si>
  <si>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</si>
  <si>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</si>
  <si>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</si>
  <si>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</si>
  <si>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</si>
  <si>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</si>
  <si>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</si>
  <si>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</si>
  <si>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</si>
  <si>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</si>
  <si>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</si>
  <si>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</si>
  <si>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</si>
  <si>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</si>
  <si>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JSC "BASISBANK"</t>
  </si>
  <si>
    <t>www.BB.ge</t>
  </si>
  <si>
    <r>
      <t>1</t>
    </r>
    <r>
      <rPr>
        <b/>
        <vertAlign val="superscript"/>
        <sz val="9"/>
        <rFont val="Sylfaen"/>
        <family val="1"/>
      </rPr>
      <t>st</t>
    </r>
    <r>
      <rPr>
        <b/>
        <sz val="9"/>
        <rFont val="Sylfaen"/>
        <family val="1"/>
      </rPr>
      <t xml:space="preserve"> stage</t>
    </r>
  </si>
  <si>
    <r>
      <t>2</t>
    </r>
    <r>
      <rPr>
        <b/>
        <vertAlign val="superscript"/>
        <sz val="9"/>
        <rFont val="Sylfaen"/>
        <family val="1"/>
      </rPr>
      <t>nd</t>
    </r>
    <r>
      <rPr>
        <b/>
        <sz val="9"/>
        <rFont val="Sylfaen"/>
        <family val="1"/>
      </rPr>
      <t xml:space="preserve"> stage</t>
    </r>
  </si>
  <si>
    <r>
      <t>3</t>
    </r>
    <r>
      <rPr>
        <b/>
        <vertAlign val="superscript"/>
        <sz val="9"/>
        <rFont val="Sylfaen"/>
        <family val="1"/>
      </rPr>
      <t>rd</t>
    </r>
    <r>
      <rPr>
        <b/>
        <sz val="9"/>
        <rFont val="Sylfaen"/>
        <family val="1"/>
      </rPr>
      <t xml:space="preserve"> stage</t>
    </r>
  </si>
  <si>
    <t xml:space="preserve"> Table 9 (Capital), N17 </t>
  </si>
  <si>
    <t xml:space="preserve"> Table 9 (Capital), N38</t>
  </si>
  <si>
    <t xml:space="preserve"> Table 9 (Capital), N2 </t>
  </si>
  <si>
    <t xml:space="preserve"> Table 9 (Capital), N3</t>
  </si>
  <si>
    <t xml:space="preserve"> Table 9 (Capital), N5</t>
  </si>
  <si>
    <t xml:space="preserve"> Table 9 (Capital), N4; N8</t>
  </si>
  <si>
    <t xml:space="preserve"> Table 9 (Capital), N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</si>
</sst>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41">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8"/>
      <color theme="1"/>
      <name val="Arial"/>
      <family val="2"/>
    </font>
    <font>
      <b/>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vertAlign val="superscript"/>
      <sz val="9"/>
      <name val="Sylfaen"/>
      <family val="1"/>
    </font>
    <font>
      <b/>
      <sz val="8"/>
      <name val="Sylfaen"/>
      <family val="1"/>
    </font>
    <font>
      <sz val="11"/>
      <name val="Calibri"/>
      <family val="2"/>
      <scheme val="minor"/>
    </font>
    <font>
      <sz val="11"/>
      <color theme="1"/>
      <name val="Calibri"/>
      <family val="2"/>
      <scheme val="minor"/>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i/>
      <sz val="10"/>
      <name val="Calibri"/>
      <family val="2"/>
      <scheme val="minor"/>
    </font>
    <font>
      <b/>
      <sz val="11"/>
      <name val="Calibri"/>
      <family val="2"/>
      <scheme val="minor"/>
    </font>
    <font>
      <sz val="9"/>
      <name val="Calibri"/>
      <family val="2"/>
      <scheme val="minor"/>
    </font>
    <font>
      <sz val="9"/>
      <color theme="1"/>
      <name val="Calibri"/>
      <family val="2"/>
      <scheme val="minor"/>
    </font>
    <font>
      <b/>
      <sz val="9"/>
      <name val="Calibri"/>
      <family val="2"/>
      <scheme val="minor"/>
    </font>
    <font>
      <i/>
      <sz val="9"/>
      <name val="Calibri"/>
      <family val="2"/>
      <scheme val="minor"/>
    </font>
    <font>
      <b/>
      <sz val="9"/>
      <color theme="1"/>
      <name val="Calibri"/>
      <family val="2"/>
      <scheme val="minor"/>
    </font>
    <font>
      <b/>
      <sz val="9"/>
      <color indexed="8"/>
      <name val="Calibri"/>
      <family val="2"/>
      <scheme val="minor"/>
    </font>
    <font>
      <i/>
      <sz val="9"/>
      <color theme="1"/>
      <name val="Sylfaen"/>
      <family val="1"/>
    </font>
    <font>
      <i/>
      <sz val="9"/>
      <color theme="1"/>
      <name val="Calibri"/>
      <family val="2"/>
      <scheme val="minor"/>
    </font>
    <font>
      <b/>
      <i/>
      <sz val="9"/>
      <color theme="1"/>
      <name val="Sylfaen"/>
      <family val="1"/>
    </font>
    <font>
      <sz val="9"/>
      <color indexed="8"/>
      <name val="Calibri"/>
      <family val="2"/>
      <scheme val="minor"/>
    </font>
    <font>
      <b/>
      <sz val="9"/>
      <color rgb="FF000000"/>
      <name val="Calibri"/>
      <family val="2"/>
      <scheme val="minor"/>
    </font>
    <font>
      <b/>
      <i/>
      <sz val="10"/>
      <color theme="1"/>
      <name val="Calibri"/>
      <family val="2"/>
      <scheme val="minor"/>
    </font>
    <font>
      <b/>
      <i/>
      <sz val="11"/>
      <color theme="1"/>
      <name val="Calibri"/>
      <family val="2"/>
      <scheme val="minor"/>
    </font>
    <font>
      <b/>
      <i/>
      <sz val="10"/>
      <name val="Calibri"/>
      <family val="2"/>
      <scheme val="minor"/>
    </font>
    <font>
      <sz val="10"/>
      <color rgb="FF333333"/>
      <name val="Calibri"/>
      <family val="2"/>
      <scheme val="minor"/>
    </font>
    <font>
      <b/>
      <vertAlign val="superscript"/>
      <sz val="9"/>
      <name val="Sylfaen"/>
      <family val="1"/>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49995422223578601"/>
        <bgColor indexed="64"/>
      </patternFill>
    </fill>
    <fill>
      <patternFill patternType="solid">
        <fgColor theme="0" tint="-0.14996795556505021"/>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theme="6" tint="-0.49995422223578601"/>
      </left>
      <right style="medium">
        <color auto="1"/>
      </right>
      <top style="thin">
        <color auto="1"/>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theme="6" tint="-0.49995422223578601"/>
      </left>
      <right style="medium">
        <color auto="1"/>
      </right>
      <top/>
      <bottom style="thin">
        <color theme="6" tint="-0.4999542222357860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left/>
      <right style="medium">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7">
    <xf numFmtId="0" fontId="0" fillId="0" borderId="0"/>
    <xf numFmtId="9"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0" fontId="118"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8" fillId="0" borderId="0"/>
    <xf numFmtId="9" fontId="118"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8" fillId="0" borderId="0" applyFont="0" applyFill="0" applyBorder="0" applyAlignment="0" applyProtection="0"/>
    <xf numFmtId="177"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66"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66"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2"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4" fontId="2"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4" fontId="2"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4" fontId="2"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65"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178"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4"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3"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3"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2"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0" fontId="2"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2"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0" fontId="2" fillId="0" borderId="0"/>
    <xf numFmtId="168" fontId="2"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68" fontId="2" fillId="0" borderId="0"/>
    <xf numFmtId="179" fontId="118" fillId="0" borderId="0"/>
    <xf numFmtId="179" fontId="118" fillId="0" borderId="0"/>
    <xf numFmtId="179" fontId="118" fillId="0" borderId="0"/>
    <xf numFmtId="179"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46"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79" fontId="118" fillId="0" borderId="0"/>
    <xf numFmtId="179" fontId="118" fillId="0" borderId="0"/>
    <xf numFmtId="179" fontId="118" fillId="0" borderId="0"/>
    <xf numFmtId="179" fontId="118"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2" fillId="0" borderId="0"/>
    <xf numFmtId="179" fontId="118"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2" fillId="0" borderId="0"/>
    <xf numFmtId="179"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68" fontId="9"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10"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2" fillId="0" borderId="0"/>
    <xf numFmtId="0" fontId="2" fillId="0" borderId="0"/>
    <xf numFmtId="0" fontId="118" fillId="0" borderId="0"/>
    <xf numFmtId="0" fontId="118" fillId="0" borderId="0"/>
    <xf numFmtId="0" fontId="118" fillId="0" borderId="0"/>
    <xf numFmtId="0" fontId="118"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0"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0"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168" fontId="10" fillId="0" borderId="0"/>
    <xf numFmtId="0" fontId="10" fillId="0" borderId="0"/>
    <xf numFmtId="168" fontId="10" fillId="0" borderId="0"/>
    <xf numFmtId="0" fontId="10"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68" fontId="9" fillId="0" borderId="0"/>
    <xf numFmtId="179" fontId="10" fillId="0" borderId="0"/>
    <xf numFmtId="179" fontId="10" fillId="0" borderId="0"/>
    <xf numFmtId="0" fontId="2"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10"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7" fillId="0" borderId="0"/>
    <xf numFmtId="0" fontId="10" fillId="0" borderId="0"/>
    <xf numFmtId="0" fontId="2" fillId="0" borderId="0"/>
    <xf numFmtId="0" fontId="9" fillId="0" borderId="0"/>
    <xf numFmtId="168" fontId="7" fillId="0" borderId="0"/>
    <xf numFmtId="0" fontId="2" fillId="0" borderId="0"/>
    <xf numFmtId="0" fontId="118" fillId="0" borderId="0"/>
    <xf numFmtId="0" fontId="118" fillId="0" borderId="0"/>
    <xf numFmtId="179" fontId="1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8"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8"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8"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2"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57"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2" fillId="0" borderId="0"/>
    <xf numFmtId="0" fontId="118"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8" fillId="0" borderId="0"/>
    <xf numFmtId="0" fontId="8" fillId="0" borderId="0"/>
    <xf numFmtId="168" fontId="8" fillId="0" borderId="0"/>
    <xf numFmtId="0" fontId="57" fillId="0" borderId="0"/>
    <xf numFmtId="168"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179"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8" fillId="0" borderId="0"/>
    <xf numFmtId="179" fontId="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8" fillId="0" borderId="0"/>
    <xf numFmtId="179" fontId="8" fillId="0" borderId="0"/>
    <xf numFmtId="179" fontId="8" fillId="0" borderId="0"/>
    <xf numFmtId="179"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2"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82"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8" fillId="0" borderId="0"/>
    <xf numFmtId="179" fontId="118" fillId="0" borderId="0"/>
    <xf numFmtId="179" fontId="118" fillId="0" borderId="0"/>
    <xf numFmtId="179" fontId="118"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57"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9" fontId="118" fillId="0" borderId="0"/>
    <xf numFmtId="0" fontId="2"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79" fontId="2"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169" fontId="1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9"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57"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57" fillId="0" borderId="0"/>
    <xf numFmtId="0" fontId="2" fillId="0" borderId="0"/>
    <xf numFmtId="0" fontId="57"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79" fontId="118" fillId="0" borderId="0"/>
    <xf numFmtId="179" fontId="118" fillId="0" borderId="0"/>
    <xf numFmtId="179" fontId="118" fillId="0" borderId="0"/>
    <xf numFmtId="179"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168" fontId="118"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2"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168" fontId="2" fillId="0" borderId="0"/>
    <xf numFmtId="0" fontId="57"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179" fontId="118" fillId="0" borderId="0"/>
    <xf numFmtId="0" fontId="2" fillId="0" borderId="0"/>
    <xf numFmtId="0" fontId="2" fillId="0" borderId="0"/>
    <xf numFmtId="179" fontId="118" fillId="0" borderId="0"/>
    <xf numFmtId="179" fontId="118" fillId="0" borderId="0"/>
    <xf numFmtId="179" fontId="118" fillId="0" borderId="0"/>
    <xf numFmtId="179"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181"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8" fillId="0" borderId="0"/>
    <xf numFmtId="0" fontId="2" fillId="0" borderId="0">
      <alignment vertical="center"/>
    </xf>
    <xf numFmtId="166" fontId="118" fillId="0" borderId="0" applyFont="0" applyFill="0" applyBorder="0" applyAlignment="0" applyProtection="0"/>
    <xf numFmtId="0" fontId="2" fillId="0" borderId="0"/>
  </cellStyleXfs>
  <cellXfs count="920">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80" fillId="0" borderId="0" xfId="0" applyFont="1"/>
    <xf numFmtId="0" fontId="44" fillId="0" borderId="0" xfId="0" applyFont="1" applyFill="1" applyBorder="1" applyAlignment="1" applyProtection="1">
      <alignment horizontal="right"/>
      <protection locked="0"/>
    </xf>
    <xf numFmtId="0" fontId="2" fillId="0" borderId="6" xfId="0" applyFont="1" applyFill="1" applyBorder="1" applyAlignment="1">
      <alignment horizontal="center" vertical="center" wrapText="1"/>
    </xf>
    <xf numFmtId="0" fontId="80"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0"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1"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2" xfId="0" applyFont="1" applyBorder="1" applyAlignment="1"/>
    <xf numFmtId="0" fontId="78" fillId="0" borderId="0" xfId="0" applyFont="1" applyAlignment="1">
      <alignment wrapText="1"/>
    </xf>
    <xf numFmtId="0" fontId="2" fillId="0" borderId="32" xfId="0" applyFont="1" applyBorder="1" applyAlignment="1"/>
    <xf numFmtId="0" fontId="2" fillId="0" borderId="32" xfId="0" applyFont="1" applyBorder="1" applyAlignment="1">
      <alignment wrapText="1"/>
    </xf>
    <xf numFmtId="0" fontId="2" fillId="0" borderId="30" xfId="0" applyFont="1" applyBorder="1"/>
    <xf numFmtId="0" fontId="2" fillId="0" borderId="33"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78" fillId="0" borderId="6" xfId="0" applyFont="1" applyBorder="1"/>
    <xf numFmtId="0" fontId="1" fillId="0" borderId="25" xfId="0" applyFont="1" applyBorder="1" applyAlignment="1">
      <alignment horizontal="center" vertical="center"/>
    </xf>
    <xf numFmtId="0" fontId="78" fillId="0" borderId="0" xfId="0" applyFont="1" applyAlignment="1"/>
    <xf numFmtId="0" fontId="1" fillId="0" borderId="36"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1" xfId="10" applyFont="1" applyFill="1" applyBorder="1" applyAlignment="1" applyProtection="1">
      <alignment horizontal="center" vertical="center"/>
      <protection locked="0"/>
    </xf>
    <xf numFmtId="0" fontId="43" fillId="69" borderId="37" xfId="10" applyFont="1" applyFill="1" applyBorder="1" applyAlignment="1" applyProtection="1">
      <alignment horizontal="center" vertical="center" wrapText="1"/>
      <protection locked="0"/>
    </xf>
    <xf numFmtId="164" fontId="2" fillId="69" borderId="35"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38"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1" fillId="0" borderId="25" xfId="0" applyFont="1" applyBorder="1" applyAlignment="1">
      <alignment vertical="center"/>
    </xf>
    <xf numFmtId="192" fontId="1" fillId="0" borderId="6" xfId="0" applyNumberFormat="1" applyFont="1" applyBorder="1" applyAlignment="1"/>
    <xf numFmtId="0" fontId="80" fillId="0" borderId="0" xfId="0" applyFont="1" applyAlignment="1"/>
    <xf numFmtId="0" fontId="2" fillId="69" borderId="30"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1" xfId="0" applyFont="1" applyBorder="1"/>
    <xf numFmtId="0" fontId="1" fillId="0" borderId="35"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46" xfId="0" applyNumberFormat="1" applyFont="1" applyFill="1" applyBorder="1" applyAlignment="1"/>
    <xf numFmtId="0" fontId="43" fillId="69" borderId="29" xfId="17" applyFont="1" applyFill="1" applyBorder="1" applyAlignment="1" applyProtection="1">
      <protection locked="0"/>
    </xf>
    <xf numFmtId="192" fontId="1" fillId="71" borderId="30" xfId="0" applyNumberFormat="1" applyFont="1" applyFill="1" applyBorder="1"/>
    <xf numFmtId="192" fontId="1" fillId="71" borderId="29" xfId="0" applyNumberFormat="1" applyFont="1" applyFill="1" applyBorder="1"/>
    <xf numFmtId="192" fontId="1" fillId="71" borderId="47" xfId="0" applyNumberFormat="1" applyFont="1" applyFill="1" applyBorder="1"/>
    <xf numFmtId="0" fontId="1" fillId="0" borderId="0" xfId="0" applyFont="1" applyBorder="1" applyAlignment="1">
      <alignment vertical="center"/>
    </xf>
    <xf numFmtId="0" fontId="1" fillId="0" borderId="26" xfId="0" applyFont="1" applyBorder="1"/>
    <xf numFmtId="0" fontId="80" fillId="0" borderId="0" xfId="0" applyFont="1" applyAlignment="1">
      <alignment wrapText="1"/>
    </xf>
    <xf numFmtId="0" fontId="1" fillId="0" borderId="25" xfId="0" applyFont="1" applyBorder="1"/>
    <xf numFmtId="0" fontId="1" fillId="0" borderId="6" xfId="0" applyFont="1" applyBorder="1"/>
    <xf numFmtId="0" fontId="1" fillId="0" borderId="48" xfId="0" applyFont="1" applyBorder="1" applyAlignment="1">
      <alignment wrapText="1"/>
    </xf>
    <xf numFmtId="0" fontId="1" fillId="0" borderId="30" xfId="0" applyFont="1" applyBorder="1"/>
    <xf numFmtId="0" fontId="79" fillId="0" borderId="28" xfId="0" applyFont="1" applyBorder="1"/>
    <xf numFmtId="0" fontId="2" fillId="0" borderId="6" xfId="14" applyFont="1" applyFill="1" applyBorder="1" applyAlignment="1" applyProtection="1">
      <alignment horizontal="center" vertical="center" wrapText="1"/>
      <protection locked="0"/>
    </xf>
    <xf numFmtId="0" fontId="81"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38" xfId="20961" applyFont="1" applyFill="1" applyBorder="1" applyAlignment="1" applyProtection="1">
      <alignment horizontal="right" indent="1"/>
    </xf>
    <xf numFmtId="0" fontId="82" fillId="0" borderId="0" xfId="0" applyFont="1" applyBorder="1" applyAlignment="1">
      <alignment wrapText="1"/>
    </xf>
    <xf numFmtId="0" fontId="2" fillId="69" borderId="6" xfId="20961" applyFont="1" applyFill="1" applyBorder="1" applyAlignment="1" applyProtection="1"/>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1" xfId="0" applyFont="1" applyBorder="1" applyAlignment="1">
      <alignment horizontal="center" vertical="center"/>
    </xf>
    <xf numFmtId="0" fontId="1" fillId="0" borderId="0" xfId="0" applyFont="1" applyAlignment="1"/>
    <xf numFmtId="164" fontId="2" fillId="0" borderId="6" xfId="3" applyNumberFormat="1" applyFont="1" applyFill="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3" fillId="0" borderId="0" xfId="12" applyFont="1" applyFill="1" applyBorder="1" applyAlignment="1" applyProtection="1"/>
    <xf numFmtId="0" fontId="84"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6" xfId="0" applyFont="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3" fillId="0" borderId="49" xfId="0" applyFont="1" applyBorder="1"/>
    <xf numFmtId="0" fontId="3" fillId="0" borderId="50" xfId="0" applyFont="1" applyBorder="1"/>
    <xf numFmtId="0" fontId="3" fillId="0" borderId="26" xfId="0" applyFont="1" applyBorder="1" applyAlignment="1">
      <alignment horizontal="center" vertical="center"/>
    </xf>
    <xf numFmtId="0" fontId="3" fillId="0" borderId="52" xfId="0" applyFont="1" applyBorder="1" applyAlignment="1">
      <alignment horizontal="center" vertical="center"/>
    </xf>
    <xf numFmtId="0" fontId="3" fillId="0" borderId="35" xfId="0" applyFont="1" applyBorder="1" applyAlignment="1">
      <alignment horizontal="center" vertical="center"/>
    </xf>
    <xf numFmtId="0" fontId="86" fillId="0" borderId="0" xfId="0" applyFont="1"/>
    <xf numFmtId="0" fontId="3" fillId="0" borderId="48" xfId="0" applyFont="1" applyBorder="1"/>
    <xf numFmtId="192" fontId="1" fillId="0" borderId="32" xfId="0" applyNumberFormat="1" applyFont="1" applyBorder="1" applyAlignment="1"/>
    <xf numFmtId="0" fontId="3" fillId="0" borderId="0" xfId="0" applyFont="1"/>
    <xf numFmtId="0" fontId="3" fillId="0" borderId="26" xfId="0" applyFont="1" applyBorder="1" applyAlignment="1">
      <alignment wrapText="1"/>
    </xf>
    <xf numFmtId="0" fontId="3" fillId="0" borderId="52" xfId="0" applyFont="1" applyBorder="1" applyAlignment="1">
      <alignment wrapText="1"/>
    </xf>
    <xf numFmtId="0" fontId="3" fillId="0" borderId="35"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79" fillId="0" borderId="24" xfId="0" applyFont="1" applyBorder="1" applyAlignment="1">
      <alignment horizontal="left"/>
    </xf>
    <xf numFmtId="0" fontId="79" fillId="71" borderId="54" xfId="0" applyFont="1" applyFill="1" applyBorder="1" applyAlignment="1">
      <alignment wrapText="1"/>
    </xf>
    <xf numFmtId="0" fontId="85" fillId="0" borderId="0" xfId="0" applyFont="1" applyAlignment="1">
      <alignment wrapText="1"/>
    </xf>
    <xf numFmtId="0" fontId="2" fillId="0" borderId="0" xfId="0" applyFont="1" applyAlignment="1">
      <alignment wrapText="1"/>
    </xf>
    <xf numFmtId="0" fontId="3" fillId="0" borderId="0" xfId="0" applyFont="1" applyFill="1"/>
    <xf numFmtId="0" fontId="88" fillId="69" borderId="55" xfId="0" applyFont="1" applyFill="1" applyBorder="1" applyAlignment="1">
      <alignment horizontal="left"/>
    </xf>
    <xf numFmtId="0" fontId="88" fillId="69" borderId="56" xfId="0" applyFont="1" applyFill="1" applyBorder="1" applyAlignment="1">
      <alignment horizontal="left"/>
    </xf>
    <xf numFmtId="0" fontId="4" fillId="69" borderId="57" xfId="0" applyFont="1" applyFill="1" applyBorder="1" applyAlignment="1">
      <alignment vertical="center"/>
    </xf>
    <xf numFmtId="0" fontId="3" fillId="69" borderId="8" xfId="0" applyFont="1" applyFill="1" applyBorder="1" applyAlignment="1">
      <alignment vertical="center"/>
    </xf>
    <xf numFmtId="0" fontId="3" fillId="69" borderId="32" xfId="0" applyFont="1" applyFill="1" applyBorder="1" applyAlignment="1">
      <alignment vertical="center"/>
    </xf>
    <xf numFmtId="0" fontId="3" fillId="0" borderId="58"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0" xfId="0" applyFont="1" applyFill="1" applyBorder="1" applyAlignment="1">
      <alignment horizontal="center" vertical="center"/>
    </xf>
    <xf numFmtId="0" fontId="4" fillId="0" borderId="28" xfId="0" applyFont="1" applyFill="1" applyBorder="1" applyAlignment="1">
      <alignment vertical="center"/>
    </xf>
    <xf numFmtId="0" fontId="3" fillId="69" borderId="48" xfId="0" applyFont="1" applyFill="1" applyBorder="1" applyAlignment="1">
      <alignment horizontal="center" vertical="center"/>
    </xf>
    <xf numFmtId="0" fontId="3" fillId="69" borderId="0" xfId="0" applyFont="1" applyFill="1" applyBorder="1" applyAlignment="1">
      <alignment vertical="center"/>
    </xf>
    <xf numFmtId="0" fontId="3" fillId="0" borderId="31" xfId="0" applyFont="1" applyFill="1" applyBorder="1" applyAlignment="1">
      <alignment horizontal="center" vertical="center"/>
    </xf>
    <xf numFmtId="0" fontId="3" fillId="0" borderId="26" xfId="0" applyFont="1" applyFill="1" applyBorder="1" applyAlignment="1">
      <alignment vertical="center"/>
    </xf>
    <xf numFmtId="169" fontId="8" fillId="2" borderId="50" xfId="21" applyBorder="1"/>
    <xf numFmtId="0" fontId="3" fillId="0" borderId="61" xfId="0" applyFont="1" applyFill="1" applyBorder="1" applyAlignment="1">
      <alignment horizontal="center" vertical="center"/>
    </xf>
    <xf numFmtId="0" fontId="3" fillId="0" borderId="38" xfId="0" applyFont="1" applyFill="1" applyBorder="1" applyAlignment="1">
      <alignment vertical="center"/>
    </xf>
    <xf numFmtId="169" fontId="8" fillId="2" borderId="33" xfId="21" applyBorder="1"/>
    <xf numFmtId="169" fontId="8" fillId="2" borderId="62" xfId="21" applyBorder="1"/>
    <xf numFmtId="169" fontId="8" fillId="2" borderId="51" xfId="21" applyBorder="1"/>
    <xf numFmtId="0" fontId="3" fillId="0" borderId="65" xfId="0" applyFont="1" applyFill="1" applyBorder="1" applyAlignment="1">
      <alignment horizontal="center" vertical="center"/>
    </xf>
    <xf numFmtId="0" fontId="3" fillId="0" borderId="66" xfId="0" applyFont="1" applyFill="1" applyBorder="1" applyAlignment="1">
      <alignment vertical="center"/>
    </xf>
    <xf numFmtId="169" fontId="8" fillId="2" borderId="7" xfId="21" applyBorder="1"/>
    <xf numFmtId="0" fontId="4" fillId="0" borderId="0" xfId="0" applyFont="1" applyFill="1" applyAlignment="1">
      <alignment horizontal="center"/>
    </xf>
    <xf numFmtId="0" fontId="83" fillId="0" borderId="0" xfId="12" applyFont="1" applyFill="1" applyBorder="1" applyProtection="1"/>
    <xf numFmtId="0" fontId="4" fillId="71" borderId="26" xfId="0" applyFont="1" applyFill="1" applyBorder="1" applyAlignment="1">
      <alignment horizontal="center" vertical="center" wrapText="1"/>
    </xf>
    <xf numFmtId="0" fontId="4" fillId="71" borderId="35"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4" fillId="0" borderId="30" xfId="7" applyNumberFormat="1" applyFont="1" applyFill="1" applyBorder="1" applyAlignment="1" applyProtection="1">
      <alignment horizontal="left" vertical="center"/>
      <protection locked="0"/>
    </xf>
    <xf numFmtId="0" fontId="85"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89" fillId="71" borderId="27" xfId="0" applyNumberFormat="1" applyFont="1" applyFill="1" applyBorder="1" applyAlignment="1">
      <alignment vertical="center" wrapText="1"/>
    </xf>
    <xf numFmtId="3" fontId="89" fillId="71" borderId="28" xfId="0" applyNumberFormat="1" applyFont="1" applyFill="1" applyBorder="1" applyAlignment="1">
      <alignment vertical="center" wrapText="1"/>
    </xf>
    <xf numFmtId="3" fontId="89"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38"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69" xfId="20964" applyFont="1" applyFill="1" applyBorder="1" applyAlignment="1">
      <alignment vertical="center"/>
    </xf>
    <xf numFmtId="0" fontId="91" fillId="62" borderId="38" xfId="20964" applyFont="1" applyFill="1" applyBorder="1" applyAlignment="1">
      <alignment horizontal="center" vertical="center"/>
    </xf>
    <xf numFmtId="0" fontId="91" fillId="62" borderId="69" xfId="20964" applyFont="1" applyFill="1" applyBorder="1" applyAlignment="1">
      <alignment horizontal="left" vertical="center" wrapText="1"/>
    </xf>
    <xf numFmtId="164" fontId="91" fillId="0" borderId="6" xfId="2" applyNumberFormat="1" applyFont="1" applyFill="1" applyBorder="1" applyAlignment="1" applyProtection="1">
      <alignment horizontal="right" vertical="center"/>
      <protection locked="0"/>
    </xf>
    <xf numFmtId="0" fontId="90" fillId="74" borderId="6" xfId="20964" applyFont="1" applyFill="1" applyBorder="1" applyAlignment="1">
      <alignment horizontal="center" vertical="center"/>
    </xf>
    <xf numFmtId="0" fontId="90" fillId="74" borderId="8" xfId="20964" applyFont="1" applyFill="1" applyBorder="1" applyAlignment="1">
      <alignment vertical="top" wrapText="1"/>
    </xf>
    <xf numFmtId="164" fontId="43" fillId="73" borderId="69" xfId="2" applyNumberFormat="1" applyFont="1" applyFill="1" applyBorder="1" applyAlignment="1">
      <alignment horizontal="right" vertical="center"/>
    </xf>
    <xf numFmtId="0" fontId="92" fillId="62" borderId="38" xfId="20964" applyFont="1" applyFill="1" applyBorder="1" applyAlignment="1">
      <alignment horizontal="center" vertical="center"/>
    </xf>
    <xf numFmtId="0" fontId="91" fillId="62" borderId="8" xfId="20964" applyFont="1" applyFill="1" applyBorder="1" applyAlignment="1">
      <alignment vertical="center" wrapText="1"/>
    </xf>
    <xf numFmtId="0" fontId="91" fillId="62" borderId="69" xfId="20964" applyFont="1" applyFill="1" applyBorder="1" applyAlignment="1">
      <alignment horizontal="left" vertical="center"/>
    </xf>
    <xf numFmtId="0" fontId="92" fillId="69" borderId="38" xfId="20964" applyFont="1" applyFill="1" applyBorder="1" applyAlignment="1">
      <alignment horizontal="center" vertical="center"/>
    </xf>
    <xf numFmtId="0" fontId="91" fillId="69" borderId="69" xfId="20964" applyFont="1" applyFill="1" applyBorder="1" applyAlignment="1">
      <alignment horizontal="left" vertical="center"/>
    </xf>
    <xf numFmtId="0" fontId="92" fillId="0" borderId="38" xfId="20964" applyFont="1" applyFill="1" applyBorder="1" applyAlignment="1">
      <alignment horizontal="center" vertical="center"/>
    </xf>
    <xf numFmtId="0" fontId="91" fillId="0" borderId="69" xfId="20964" applyFont="1" applyFill="1" applyBorder="1" applyAlignment="1">
      <alignment horizontal="left" vertical="center"/>
    </xf>
    <xf numFmtId="0" fontId="93" fillId="74" borderId="6" xfId="20964" applyFont="1" applyFill="1" applyBorder="1" applyAlignment="1">
      <alignment horizontal="center" vertical="center"/>
    </xf>
    <xf numFmtId="0" fontId="90" fillId="74" borderId="8" xfId="20964" applyFont="1" applyFill="1" applyBorder="1" applyAlignment="1">
      <alignment vertical="center"/>
    </xf>
    <xf numFmtId="164" fontId="91" fillId="74" borderId="6" xfId="2" applyNumberFormat="1" applyFont="1" applyFill="1" applyBorder="1" applyAlignment="1" applyProtection="1">
      <alignment horizontal="right" vertical="center"/>
      <protection locked="0"/>
    </xf>
    <xf numFmtId="0" fontId="90" fillId="73" borderId="12" xfId="20964" applyFont="1" applyFill="1" applyBorder="1" applyAlignment="1">
      <alignment vertical="center"/>
    </xf>
    <xf numFmtId="0" fontId="90" fillId="73" borderId="8" xfId="20964" applyFont="1" applyFill="1" applyBorder="1" applyAlignment="1">
      <alignment vertical="center"/>
    </xf>
    <xf numFmtId="164" fontId="90" fillId="73" borderId="69" xfId="2" applyNumberFormat="1" applyFont="1" applyFill="1" applyBorder="1" applyAlignment="1">
      <alignment horizontal="right" vertical="center"/>
    </xf>
    <xf numFmtId="0" fontId="95" fillId="69" borderId="38" xfId="20964" applyFont="1" applyFill="1" applyBorder="1" applyAlignment="1">
      <alignment horizontal="center" vertical="center"/>
    </xf>
    <xf numFmtId="0" fontId="96" fillId="74" borderId="6" xfId="20964" applyFont="1" applyFill="1" applyBorder="1" applyAlignment="1">
      <alignment horizontal="center" vertical="center"/>
    </xf>
    <xf numFmtId="0" fontId="43" fillId="74" borderId="8" xfId="20964" applyFont="1" applyFill="1" applyBorder="1" applyAlignment="1">
      <alignment vertical="center"/>
    </xf>
    <xf numFmtId="0" fontId="95" fillId="62" borderId="38" xfId="20964" applyFont="1" applyFill="1" applyBorder="1" applyAlignment="1">
      <alignment horizontal="center" vertical="center"/>
    </xf>
    <xf numFmtId="164" fontId="91" fillId="69" borderId="6" xfId="2" applyNumberFormat="1" applyFont="1" applyFill="1" applyBorder="1" applyAlignment="1" applyProtection="1">
      <alignment horizontal="right" vertical="center"/>
      <protection locked="0"/>
    </xf>
    <xf numFmtId="0" fontId="96" fillId="69" borderId="6" xfId="20964" applyFont="1" applyFill="1" applyBorder="1" applyAlignment="1">
      <alignment horizontal="center" vertical="center"/>
    </xf>
    <xf numFmtId="0" fontId="43" fillId="69" borderId="8" xfId="20964" applyFont="1" applyFill="1" applyBorder="1" applyAlignment="1">
      <alignment vertical="center"/>
    </xf>
    <xf numFmtId="0" fontId="92"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5"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85"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57" xfId="0" applyFont="1" applyFill="1" applyBorder="1" applyAlignment="1">
      <alignment vertical="center" wrapText="1"/>
    </xf>
    <xf numFmtId="0" fontId="4" fillId="71" borderId="69" xfId="0" applyFont="1" applyFill="1" applyBorder="1" applyAlignment="1">
      <alignment vertical="center" wrapText="1"/>
    </xf>
    <xf numFmtId="0" fontId="4" fillId="71" borderId="70" xfId="0" applyFont="1" applyFill="1" applyBorder="1" applyAlignment="1">
      <alignment vertical="center" wrapText="1"/>
    </xf>
    <xf numFmtId="0" fontId="4" fillId="71" borderId="71"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5"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89" fillId="71" borderId="6" xfId="0" applyNumberFormat="1" applyFont="1" applyFill="1" applyBorder="1" applyAlignment="1">
      <alignment vertical="center" wrapText="1"/>
    </xf>
    <xf numFmtId="3" fontId="89" fillId="0" borderId="6" xfId="0" applyNumberFormat="1" applyFont="1" applyBorder="1" applyAlignment="1">
      <alignment vertical="center" wrapText="1"/>
    </xf>
    <xf numFmtId="3" fontId="89" fillId="0" borderId="6" xfId="0" applyNumberFormat="1" applyFont="1" applyFill="1" applyBorder="1" applyAlignment="1">
      <alignment vertical="center" wrapText="1"/>
    </xf>
    <xf numFmtId="3" fontId="89" fillId="71" borderId="12" xfId="0" applyNumberFormat="1" applyFont="1" applyFill="1" applyBorder="1" applyAlignment="1">
      <alignment vertical="center" wrapText="1"/>
    </xf>
    <xf numFmtId="3" fontId="89" fillId="0" borderId="12" xfId="0" applyNumberFormat="1" applyFont="1" applyBorder="1" applyAlignment="1">
      <alignment vertical="center" wrapText="1"/>
    </xf>
    <xf numFmtId="3" fontId="89" fillId="71" borderId="33" xfId="0" applyNumberFormat="1" applyFont="1" applyFill="1" applyBorder="1" applyAlignment="1">
      <alignment vertical="center" wrapText="1"/>
    </xf>
    <xf numFmtId="3" fontId="89" fillId="71" borderId="32" xfId="0" applyNumberFormat="1" applyFont="1" applyFill="1" applyBorder="1" applyAlignment="1">
      <alignment vertical="center" wrapText="1"/>
    </xf>
    <xf numFmtId="3" fontId="89" fillId="0" borderId="32" xfId="0" applyNumberFormat="1" applyFont="1" applyBorder="1" applyAlignment="1">
      <alignment vertical="center" wrapText="1"/>
    </xf>
    <xf numFmtId="3" fontId="89" fillId="0" borderId="32" xfId="0" applyNumberFormat="1" applyFont="1" applyFill="1" applyBorder="1" applyAlignment="1">
      <alignment vertical="center" wrapText="1"/>
    </xf>
    <xf numFmtId="3" fontId="89" fillId="71" borderId="34"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5" xfId="0" applyNumberFormat="1" applyFont="1" applyFill="1" applyBorder="1" applyAlignment="1">
      <alignment horizontal="left" vertical="center" wrapText="1" indent="1"/>
    </xf>
    <xf numFmtId="14" fontId="2" fillId="0" borderId="0" xfId="0" applyNumberFormat="1" applyFont="1"/>
    <xf numFmtId="0" fontId="3" fillId="0" borderId="0" xfId="0" applyFont="1" applyAlignment="1">
      <alignment wrapText="1"/>
    </xf>
    <xf numFmtId="0" fontId="4" fillId="0" borderId="0" xfId="0" applyFont="1" applyAlignment="1">
      <alignment horizontal="center" wrapText="1"/>
    </xf>
    <xf numFmtId="0" fontId="3" fillId="69" borderId="49" xfId="0" applyFont="1" applyFill="1" applyBorder="1"/>
    <xf numFmtId="0" fontId="3" fillId="69" borderId="73" xfId="0" applyFont="1" applyFill="1" applyBorder="1" applyAlignment="1">
      <alignment wrapText="1"/>
    </xf>
    <xf numFmtId="0" fontId="3" fillId="69" borderId="74" xfId="0" applyFont="1" applyFill="1" applyBorder="1"/>
    <xf numFmtId="0" fontId="4" fillId="69" borderId="75"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8"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72"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88"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97" fillId="69" borderId="48" xfId="0" applyFont="1" applyFill="1" applyBorder="1" applyAlignment="1">
      <alignment horizontal="left"/>
    </xf>
    <xf numFmtId="0" fontId="97"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72"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88"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72" xfId="0" applyFont="1" applyFill="1" applyBorder="1"/>
    <xf numFmtId="0" fontId="4" fillId="0" borderId="30" xfId="0" applyFont="1" applyBorder="1"/>
    <xf numFmtId="0" fontId="4" fillId="0" borderId="28" xfId="0" applyFont="1" applyBorder="1" applyAlignment="1">
      <alignment wrapText="1"/>
    </xf>
    <xf numFmtId="10" fontId="4" fillId="0" borderId="29" xfId="1" applyNumberFormat="1" applyFont="1" applyBorder="1"/>
    <xf numFmtId="0" fontId="98" fillId="0" borderId="0" xfId="12" applyFont="1" applyFill="1" applyBorder="1" applyProtection="1"/>
    <xf numFmtId="0" fontId="98" fillId="0" borderId="0" xfId="12" applyFont="1" applyFill="1" applyBorder="1" applyAlignment="1" applyProtection="1"/>
    <xf numFmtId="0" fontId="100" fillId="0" borderId="0" xfId="12" applyFont="1" applyFill="1" applyBorder="1" applyAlignment="1" applyProtection="1"/>
    <xf numFmtId="0" fontId="99" fillId="0" borderId="0" xfId="0" applyFont="1" applyFill="1"/>
    <xf numFmtId="0" fontId="101" fillId="0" borderId="53" xfId="0" applyNumberFormat="1" applyFont="1" applyFill="1" applyBorder="1" applyAlignment="1">
      <alignment horizontal="left" vertical="center" wrapText="1"/>
    </xf>
    <xf numFmtId="0" fontId="5" fillId="0" borderId="6" xfId="18" applyBorder="1" applyAlignment="1" applyProtection="1"/>
    <xf numFmtId="0" fontId="99" fillId="0" borderId="0" xfId="0" applyFont="1" applyFill="1" applyAlignment="1">
      <alignment horizontal="left" vertical="top" wrapText="1"/>
    </xf>
    <xf numFmtId="192" fontId="2" fillId="69" borderId="27" xfId="4" applyNumberFormat="1" applyFont="1" applyFill="1" applyBorder="1" applyAlignment="1" applyProtection="1">
      <alignment vertical="top" wrapText="1"/>
      <protection locked="0"/>
    </xf>
    <xf numFmtId="0" fontId="2" fillId="0" borderId="6" xfId="0" applyFont="1" applyFill="1" applyBorder="1" applyAlignment="1" applyProtection="1">
      <alignment horizontal="center" vertical="center" wrapText="1"/>
    </xf>
    <xf numFmtId="0" fontId="97" fillId="0" borderId="6" xfId="0" applyFont="1" applyBorder="1" applyAlignment="1">
      <alignment horizontal="center" vertical="center"/>
    </xf>
    <xf numFmtId="0" fontId="0" fillId="0" borderId="6" xfId="0" applyBorder="1" applyAlignment="1">
      <alignment horizontal="center"/>
    </xf>
    <xf numFmtId="0" fontId="109" fillId="69" borderId="6" xfId="20966" applyFont="1" applyFill="1" applyBorder="1" applyAlignment="1">
      <alignment horizontal="left" vertical="center" wrapText="1"/>
    </xf>
    <xf numFmtId="0" fontId="110" fillId="0" borderId="6" xfId="20966" applyFont="1" applyFill="1" applyBorder="1" applyAlignment="1">
      <alignment horizontal="left" vertical="center" wrapText="1" indent="1"/>
    </xf>
    <xf numFmtId="0" fontId="111" fillId="69" borderId="76" xfId="0" applyFont="1" applyFill="1" applyBorder="1" applyAlignment="1">
      <alignment horizontal="left" vertical="center" wrapText="1"/>
    </xf>
    <xf numFmtId="0" fontId="110" fillId="69" borderId="6" xfId="20966" applyFont="1" applyFill="1" applyBorder="1" applyAlignment="1">
      <alignment horizontal="left" vertical="center" wrapText="1" indent="1"/>
    </xf>
    <xf numFmtId="0" fontId="109" fillId="0" borderId="76" xfId="0" applyFont="1" applyFill="1" applyBorder="1" applyAlignment="1">
      <alignment horizontal="left" vertical="center" wrapText="1"/>
    </xf>
    <xf numFmtId="0" fontId="111" fillId="0" borderId="76" xfId="0" applyFont="1" applyFill="1" applyBorder="1" applyAlignment="1">
      <alignment horizontal="left" vertical="center" wrapText="1"/>
    </xf>
    <xf numFmtId="0" fontId="111" fillId="0" borderId="76" xfId="0" applyFont="1" applyFill="1" applyBorder="1" applyAlignment="1">
      <alignment vertical="center" wrapText="1"/>
    </xf>
    <xf numFmtId="0" fontId="112" fillId="0" borderId="76" xfId="0" applyFont="1" applyFill="1" applyBorder="1" applyAlignment="1">
      <alignment horizontal="left" vertical="center" wrapText="1" indent="1"/>
    </xf>
    <xf numFmtId="0" fontId="112" fillId="69" borderId="76" xfId="0" applyFont="1" applyFill="1" applyBorder="1" applyAlignment="1">
      <alignment horizontal="left" vertical="center" wrapText="1" indent="1"/>
    </xf>
    <xf numFmtId="0" fontId="111" fillId="69" borderId="77" xfId="0" applyFont="1" applyFill="1" applyBorder="1" applyAlignment="1">
      <alignment horizontal="left" vertical="center" wrapText="1"/>
    </xf>
    <xf numFmtId="0" fontId="112" fillId="0" borderId="6" xfId="20966" applyFont="1" applyFill="1" applyBorder="1" applyAlignment="1">
      <alignment horizontal="left" vertical="center" wrapText="1" indent="1"/>
    </xf>
    <xf numFmtId="0" fontId="111" fillId="0" borderId="6" xfId="0" applyFont="1" applyFill="1" applyBorder="1" applyAlignment="1">
      <alignment horizontal="left" vertical="center" wrapText="1"/>
    </xf>
    <xf numFmtId="0" fontId="113" fillId="0" borderId="6" xfId="20966" applyFont="1" applyFill="1" applyBorder="1" applyAlignment="1">
      <alignment horizontal="center" vertical="center" wrapText="1"/>
    </xf>
    <xf numFmtId="0" fontId="111" fillId="69" borderId="78" xfId="0" applyFont="1" applyFill="1" applyBorder="1" applyAlignment="1">
      <alignment horizontal="left" vertical="center" wrapText="1"/>
    </xf>
    <xf numFmtId="0" fontId="0" fillId="0" borderId="6" xfId="0" applyBorder="1" applyAlignment="1">
      <alignment horizontal="center"/>
    </xf>
    <xf numFmtId="0" fontId="110" fillId="69" borderId="6" xfId="20966" applyFont="1" applyFill="1" applyBorder="1" applyAlignment="1">
      <alignment horizontal="left" vertical="center" wrapText="1" indent="1"/>
    </xf>
    <xf numFmtId="0" fontId="110" fillId="69" borderId="76" xfId="0" applyFont="1" applyFill="1" applyBorder="1" applyAlignment="1">
      <alignment horizontal="left" vertical="center" wrapText="1" indent="1"/>
    </xf>
    <xf numFmtId="0" fontId="110" fillId="0" borderId="6" xfId="20966" applyFont="1" applyFill="1" applyBorder="1" applyAlignment="1">
      <alignment horizontal="left" vertical="center" wrapText="1" indent="1"/>
    </xf>
    <xf numFmtId="0" fontId="111" fillId="0" borderId="76" xfId="0" applyFont="1" applyBorder="1" applyAlignment="1">
      <alignment horizontal="left" vertical="center" wrapText="1"/>
    </xf>
    <xf numFmtId="0" fontId="110" fillId="0" borderId="76" xfId="0" applyFont="1" applyBorder="1" applyAlignment="1">
      <alignment horizontal="left" vertical="center" wrapText="1" indent="1"/>
    </xf>
    <xf numFmtId="0" fontId="110" fillId="0" borderId="77" xfId="0" applyFont="1" applyBorder="1" applyAlignment="1">
      <alignment horizontal="left" vertical="center" wrapText="1" indent="1"/>
    </xf>
    <xf numFmtId="0" fontId="111" fillId="0" borderId="6" xfId="20966" applyFont="1" applyFill="1" applyBorder="1" applyAlignment="1">
      <alignment horizontal="left" vertical="center" wrapText="1"/>
    </xf>
    <xf numFmtId="0" fontId="111" fillId="0" borderId="6" xfId="0" applyFont="1" applyFill="1" applyBorder="1" applyAlignment="1">
      <alignment vertical="center" wrapText="1"/>
    </xf>
    <xf numFmtId="0" fontId="113" fillId="0" borderId="6" xfId="20966" applyFont="1" applyFill="1" applyBorder="1" applyAlignment="1">
      <alignment horizontal="center" vertical="center" wrapText="1"/>
    </xf>
    <xf numFmtId="0" fontId="111" fillId="69" borderId="6" xfId="20966" applyFont="1" applyFill="1" applyBorder="1" applyAlignment="1">
      <alignment horizontal="left" vertical="center" wrapText="1"/>
    </xf>
    <xf numFmtId="0" fontId="114" fillId="0" borderId="0" xfId="0" applyFont="1" applyAlignment="1">
      <alignment horizontal="justify"/>
    </xf>
    <xf numFmtId="0" fontId="111" fillId="0" borderId="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6" xfId="0" applyFont="1" applyFill="1" applyBorder="1" applyAlignment="1" applyProtection="1">
      <alignment horizontal="center" vertical="center" wrapText="1"/>
    </xf>
    <xf numFmtId="0" fontId="0" fillId="0" borderId="6" xfId="0" applyBorder="1" applyAlignment="1">
      <alignment horizontal="center" vertical="center"/>
    </xf>
    <xf numFmtId="0" fontId="111" fillId="0" borderId="79" xfId="0" applyFont="1" applyFill="1" applyBorder="1" applyAlignment="1">
      <alignment horizontal="justify" vertical="center" wrapText="1"/>
    </xf>
    <xf numFmtId="0" fontId="110" fillId="0" borderId="76" xfId="0" applyFont="1" applyFill="1" applyBorder="1" applyAlignment="1">
      <alignment horizontal="left" vertical="center" wrapText="1" indent="1"/>
    </xf>
    <xf numFmtId="0" fontId="110" fillId="0" borderId="77" xfId="0" applyFont="1" applyFill="1" applyBorder="1" applyAlignment="1">
      <alignment horizontal="left" vertical="center" wrapText="1" indent="1"/>
    </xf>
    <xf numFmtId="0" fontId="111" fillId="0" borderId="76" xfId="0" applyFont="1" applyFill="1" applyBorder="1" applyAlignment="1">
      <alignment horizontal="justify" vertical="center" wrapText="1"/>
    </xf>
    <xf numFmtId="0" fontId="109" fillId="0" borderId="76" xfId="0" applyFont="1" applyFill="1" applyBorder="1" applyAlignment="1">
      <alignment horizontal="justify" vertical="center" wrapText="1"/>
    </xf>
    <xf numFmtId="0" fontId="111" fillId="69" borderId="76" xfId="0" applyFont="1" applyFill="1" applyBorder="1" applyAlignment="1">
      <alignment horizontal="justify" vertical="center" wrapText="1"/>
    </xf>
    <xf numFmtId="0" fontId="111" fillId="0" borderId="77" xfId="0" applyFont="1" applyFill="1" applyBorder="1" applyAlignment="1">
      <alignment horizontal="justify" vertical="center" wrapText="1"/>
    </xf>
    <xf numFmtId="0" fontId="111" fillId="0" borderId="78" xfId="0" applyFont="1" applyFill="1" applyBorder="1" applyAlignment="1">
      <alignment horizontal="justify" vertical="center" wrapText="1"/>
    </xf>
    <xf numFmtId="0" fontId="109" fillId="0" borderId="76" xfId="0" applyFont="1" applyFill="1" applyBorder="1" applyAlignment="1">
      <alignment vertical="center" wrapText="1"/>
    </xf>
    <xf numFmtId="0" fontId="110" fillId="0" borderId="76" xfId="0" applyFont="1" applyFill="1" applyBorder="1" applyAlignment="1">
      <alignment horizontal="left" vertical="center" wrapText="1"/>
    </xf>
    <xf numFmtId="0" fontId="111" fillId="0" borderId="80" xfId="0" applyFont="1" applyFill="1" applyBorder="1" applyAlignment="1">
      <alignment vertical="center" wrapText="1"/>
    </xf>
    <xf numFmtId="0" fontId="111" fillId="69" borderId="76" xfId="0" applyFont="1" applyFill="1" applyBorder="1" applyAlignment="1">
      <alignment vertical="center" wrapText="1"/>
    </xf>
    <xf numFmtId="0" fontId="97" fillId="0" borderId="6" xfId="0" applyFont="1" applyBorder="1" applyAlignment="1">
      <alignment vertical="center"/>
    </xf>
    <xf numFmtId="0" fontId="84" fillId="0" borderId="6" xfId="0" applyNumberFormat="1" applyFont="1" applyFill="1" applyBorder="1" applyAlignment="1">
      <alignment vertical="center" wrapText="1"/>
    </xf>
    <xf numFmtId="0" fontId="85" fillId="0" borderId="69" xfId="0" applyNumberFormat="1" applyFont="1" applyFill="1" applyBorder="1" applyAlignment="1">
      <alignment horizontal="left" vertical="center" wrapText="1"/>
    </xf>
    <xf numFmtId="0" fontId="99" fillId="0" borderId="0" xfId="0" applyFont="1"/>
    <xf numFmtId="0" fontId="102" fillId="0" borderId="6" xfId="0" applyFont="1" applyBorder="1"/>
    <xf numFmtId="49" fontId="104" fillId="0" borderId="6" xfId="7" applyNumberFormat="1" applyFont="1" applyFill="1" applyBorder="1" applyAlignment="1" applyProtection="1">
      <alignment horizontal="right" vertical="center"/>
      <protection locked="0"/>
    </xf>
    <xf numFmtId="0" fontId="103" fillId="69" borderId="6" xfId="14" applyFont="1" applyFill="1" applyBorder="1" applyAlignment="1" applyProtection="1">
      <alignment horizontal="left" vertical="center" wrapText="1"/>
      <protection locked="0"/>
    </xf>
    <xf numFmtId="49" fontId="103" fillId="69" borderId="6" xfId="7" applyNumberFormat="1" applyFont="1" applyFill="1" applyBorder="1" applyAlignment="1" applyProtection="1">
      <alignment horizontal="right" vertical="center"/>
      <protection locked="0"/>
    </xf>
    <xf numFmtId="0" fontId="103" fillId="0" borderId="6" xfId="14" applyFont="1" applyFill="1" applyBorder="1" applyAlignment="1" applyProtection="1">
      <alignment horizontal="left" vertical="center" wrapText="1"/>
      <protection locked="0"/>
    </xf>
    <xf numFmtId="49" fontId="103" fillId="0" borderId="6" xfId="7" applyNumberFormat="1" applyFont="1" applyFill="1" applyBorder="1" applyAlignment="1" applyProtection="1">
      <alignment horizontal="right" vertical="center"/>
      <protection locked="0"/>
    </xf>
    <xf numFmtId="0" fontId="105" fillId="0" borderId="6" xfId="14" applyFont="1" applyFill="1" applyBorder="1" applyAlignment="1" applyProtection="1">
      <alignment horizontal="left" vertical="center" wrapText="1"/>
      <protection locked="0"/>
    </xf>
    <xf numFmtId="0" fontId="102" fillId="0" borderId="6" xfId="0" applyFont="1" applyFill="1" applyBorder="1" applyAlignment="1">
      <alignment horizontal="center" vertical="center" wrapText="1"/>
    </xf>
    <xf numFmtId="14" fontId="99" fillId="0" borderId="0" xfId="0" applyNumberFormat="1" applyFont="1"/>
    <xf numFmtId="43" fontId="85" fillId="0" borderId="0" xfId="2" applyFont="1"/>
    <xf numFmtId="0" fontId="99" fillId="0" borderId="0" xfId="0" applyFont="1" applyAlignment="1">
      <alignment wrapText="1"/>
    </xf>
    <xf numFmtId="0" fontId="98" fillId="0" borderId="6" xfId="0" applyFont="1" applyBorder="1"/>
    <xf numFmtId="0" fontId="98" fillId="0" borderId="6" xfId="0" applyFont="1" applyFill="1" applyBorder="1"/>
    <xf numFmtId="0" fontId="98" fillId="0" borderId="6" xfId="0" applyFont="1" applyBorder="1" applyAlignment="1">
      <alignment horizontal="left" indent="8"/>
    </xf>
    <xf numFmtId="0" fontId="98" fillId="0" borderId="6" xfId="0" applyFont="1" applyBorder="1" applyAlignment="1">
      <alignment wrapText="1"/>
    </xf>
    <xf numFmtId="0" fontId="102" fillId="0" borderId="0" xfId="0" applyFont="1"/>
    <xf numFmtId="0" fontId="101" fillId="0" borderId="6" xfId="0" applyFont="1" applyBorder="1"/>
    <xf numFmtId="49" fontId="104" fillId="0" borderId="6" xfId="7" applyNumberFormat="1" applyFont="1" applyFill="1" applyBorder="1" applyAlignment="1" applyProtection="1">
      <alignment horizontal="right" vertical="center" wrapText="1"/>
      <protection locked="0"/>
    </xf>
    <xf numFmtId="49" fontId="103" fillId="69" borderId="6" xfId="7" applyNumberFormat="1" applyFont="1" applyFill="1" applyBorder="1" applyAlignment="1" applyProtection="1">
      <alignment horizontal="right" vertical="center" wrapText="1"/>
      <protection locked="0"/>
    </xf>
    <xf numFmtId="49" fontId="103" fillId="0" borderId="6" xfId="7" applyNumberFormat="1" applyFont="1" applyFill="1" applyBorder="1" applyAlignment="1" applyProtection="1">
      <alignment horizontal="right" vertical="center" wrapText="1"/>
      <protection locked="0"/>
    </xf>
    <xf numFmtId="0" fontId="98" fillId="0" borderId="6" xfId="0" applyFont="1" applyBorder="1" applyAlignment="1">
      <alignment horizontal="center" vertical="center" wrapText="1"/>
    </xf>
    <xf numFmtId="0" fontId="98" fillId="0" borderId="38" xfId="0" applyFont="1" applyFill="1" applyBorder="1" applyAlignment="1">
      <alignment horizontal="center" vertical="center" wrapText="1"/>
    </xf>
    <xf numFmtId="0" fontId="98" fillId="0" borderId="6" xfId="0" applyFont="1" applyBorder="1" applyAlignment="1">
      <alignment horizontal="center" vertical="center"/>
    </xf>
    <xf numFmtId="0" fontId="98" fillId="0" borderId="0" xfId="0" applyFont="1"/>
    <xf numFmtId="0" fontId="98" fillId="0" borderId="0" xfId="0" applyFont="1" applyAlignment="1">
      <alignment wrapText="1"/>
    </xf>
    <xf numFmtId="14" fontId="98" fillId="0" borderId="0" xfId="0" applyNumberFormat="1" applyFont="1"/>
    <xf numFmtId="0" fontId="99" fillId="0" borderId="0" xfId="0" applyFont="1" applyBorder="1"/>
    <xf numFmtId="0" fontId="99" fillId="0" borderId="0" xfId="0" applyFont="1" applyBorder="1" applyAlignment="1">
      <alignment horizontal="left"/>
    </xf>
    <xf numFmtId="0" fontId="101" fillId="0" borderId="6" xfId="0" applyFont="1" applyFill="1" applyBorder="1"/>
    <xf numFmtId="0" fontId="98" fillId="0" borderId="6" xfId="0" applyNumberFormat="1" applyFont="1" applyFill="1" applyBorder="1" applyAlignment="1">
      <alignment horizontal="left" vertical="center" wrapText="1"/>
    </xf>
    <xf numFmtId="0" fontId="101" fillId="0" borderId="6" xfId="0" applyFont="1" applyFill="1" applyBorder="1" applyAlignment="1">
      <alignment horizontal="left" wrapText="1" indent="1"/>
    </xf>
    <xf numFmtId="0" fontId="101" fillId="0" borderId="6" xfId="0" applyFont="1" applyFill="1" applyBorder="1" applyAlignment="1">
      <alignment horizontal="left" vertical="center" indent="1"/>
    </xf>
    <xf numFmtId="0" fontId="98" fillId="0" borderId="6" xfId="0" applyFont="1" applyFill="1" applyBorder="1" applyAlignment="1">
      <alignment horizontal="left" wrapText="1" indent="1"/>
    </xf>
    <xf numFmtId="0" fontId="98" fillId="0" borderId="6" xfId="0" applyFont="1" applyFill="1" applyBorder="1" applyAlignment="1">
      <alignment horizontal="left" indent="1"/>
    </xf>
    <xf numFmtId="0" fontId="98" fillId="0" borderId="6" xfId="0" applyFont="1" applyFill="1" applyBorder="1" applyAlignment="1">
      <alignment horizontal="left" wrapText="1" indent="4"/>
    </xf>
    <xf numFmtId="0" fontId="98" fillId="0" borderId="6" xfId="0" applyNumberFormat="1" applyFont="1" applyFill="1" applyBorder="1" applyAlignment="1">
      <alignment horizontal="left" indent="3"/>
    </xf>
    <xf numFmtId="0" fontId="101" fillId="0" borderId="6" xfId="0" applyFont="1" applyFill="1" applyBorder="1" applyAlignment="1">
      <alignment horizontal="left" indent="1"/>
    </xf>
    <xf numFmtId="0" fontId="99" fillId="75" borderId="6" xfId="0" applyFont="1" applyFill="1" applyBorder="1"/>
    <xf numFmtId="0" fontId="102" fillId="0" borderId="16" xfId="0" applyFont="1" applyBorder="1"/>
    <xf numFmtId="0" fontId="102" fillId="0" borderId="6" xfId="0" applyFont="1" applyFill="1" applyBorder="1"/>
    <xf numFmtId="0" fontId="99" fillId="0" borderId="6" xfId="0" applyFont="1" applyFill="1" applyBorder="1" applyAlignment="1">
      <alignment horizontal="left" wrapText="1" indent="2"/>
    </xf>
    <xf numFmtId="0" fontId="99" fillId="0" borderId="6" xfId="0" applyFont="1" applyFill="1" applyBorder="1"/>
    <xf numFmtId="0" fontId="99" fillId="0" borderId="6" xfId="0" applyFont="1" applyFill="1" applyBorder="1" applyAlignment="1">
      <alignment horizontal="left" wrapText="1"/>
    </xf>
    <xf numFmtId="0" fontId="98" fillId="0" borderId="0" xfId="0" applyFont="1" applyBorder="1"/>
    <xf numFmtId="0" fontId="98" fillId="0" borderId="6" xfId="0" applyFont="1" applyBorder="1" applyAlignment="1">
      <alignment horizontal="left" indent="1"/>
    </xf>
    <xf numFmtId="0" fontId="98" fillId="0" borderId="6" xfId="0" applyFont="1" applyBorder="1" applyAlignment="1">
      <alignment horizontal="center"/>
    </xf>
    <xf numFmtId="0" fontId="98" fillId="0" borderId="0" xfId="0" applyFont="1" applyBorder="1" applyAlignment="1">
      <alignment horizontal="center" vertical="center"/>
    </xf>
    <xf numFmtId="0" fontId="98" fillId="0" borderId="6" xfId="0" applyFont="1" applyFill="1" applyBorder="1" applyAlignment="1">
      <alignment horizontal="center" vertical="center" wrapText="1"/>
    </xf>
    <xf numFmtId="0" fontId="98" fillId="0" borderId="16" xfId="0" applyFont="1" applyBorder="1" applyAlignment="1">
      <alignment horizontal="center" vertical="center" wrapText="1"/>
    </xf>
    <xf numFmtId="0" fontId="98" fillId="0" borderId="16" xfId="0" applyFont="1" applyBorder="1" applyAlignment="1">
      <alignment wrapText="1"/>
    </xf>
    <xf numFmtId="0" fontId="98" fillId="0" borderId="0" xfId="0" applyFont="1" applyBorder="1" applyAlignment="1">
      <alignment horizontal="center" vertical="center" wrapText="1"/>
    </xf>
    <xf numFmtId="0" fontId="98" fillId="0" borderId="0" xfId="0" applyFont="1" applyFill="1" applyBorder="1" applyAlignment="1">
      <alignment horizontal="center" vertical="center" wrapText="1"/>
    </xf>
    <xf numFmtId="0" fontId="98" fillId="0" borderId="69" xfId="0" applyFont="1" applyFill="1" applyBorder="1" applyAlignment="1">
      <alignment horizontal="center" vertical="center" wrapText="1"/>
    </xf>
    <xf numFmtId="0" fontId="98" fillId="0" borderId="56" xfId="0" applyFont="1" applyFill="1" applyBorder="1" applyAlignment="1">
      <alignment horizontal="center" vertical="center" wrapText="1"/>
    </xf>
    <xf numFmtId="0" fontId="98" fillId="0" borderId="0" xfId="0" applyFont="1" applyFill="1"/>
    <xf numFmtId="49" fontId="98" fillId="0" borderId="29" xfId="0" applyNumberFormat="1" applyFont="1" applyFill="1" applyBorder="1" applyAlignment="1">
      <alignment horizontal="left" wrapText="1" indent="1"/>
    </xf>
    <xf numFmtId="0" fontId="98" fillId="0" borderId="30" xfId="0" applyNumberFormat="1" applyFont="1" applyFill="1" applyBorder="1" applyAlignment="1">
      <alignment horizontal="left" wrapText="1" indent="1"/>
    </xf>
    <xf numFmtId="49" fontId="98" fillId="0" borderId="27" xfId="0" applyNumberFormat="1" applyFont="1" applyFill="1" applyBorder="1" applyAlignment="1">
      <alignment horizontal="left" wrapText="1" indent="1"/>
    </xf>
    <xf numFmtId="0" fontId="98" fillId="0" borderId="25" xfId="0" applyNumberFormat="1" applyFont="1" applyFill="1" applyBorder="1" applyAlignment="1">
      <alignment horizontal="left" wrapText="1" indent="1"/>
    </xf>
    <xf numFmtId="49" fontId="98" fillId="0" borderId="25" xfId="0" applyNumberFormat="1" applyFont="1" applyFill="1" applyBorder="1" applyAlignment="1">
      <alignment horizontal="left" wrapText="1" indent="3"/>
    </xf>
    <xf numFmtId="49" fontId="98" fillId="0" borderId="27" xfId="0" applyNumberFormat="1" applyFont="1" applyFill="1" applyBorder="1" applyAlignment="1">
      <alignment horizontal="left" wrapText="1" indent="3"/>
    </xf>
    <xf numFmtId="49" fontId="98" fillId="0" borderId="27" xfId="0" applyNumberFormat="1" applyFont="1" applyFill="1" applyBorder="1" applyAlignment="1">
      <alignment horizontal="left" wrapText="1" indent="2"/>
    </xf>
    <xf numFmtId="49" fontId="98" fillId="0" borderId="25" xfId="0" applyNumberFormat="1" applyFont="1" applyBorder="1" applyAlignment="1">
      <alignment horizontal="left" wrapText="1" indent="2"/>
    </xf>
    <xf numFmtId="49" fontId="98" fillId="0" borderId="27" xfId="0" applyNumberFormat="1" applyFont="1" applyFill="1" applyBorder="1" applyAlignment="1">
      <alignment horizontal="left" vertical="top" wrapText="1" indent="2"/>
    </xf>
    <xf numFmtId="0" fontId="98" fillId="76" borderId="27" xfId="0" applyFont="1" applyFill="1" applyBorder="1"/>
    <xf numFmtId="0" fontId="98" fillId="76" borderId="6" xfId="0" applyFont="1" applyFill="1" applyBorder="1"/>
    <xf numFmtId="0" fontId="98" fillId="76" borderId="25" xfId="0" applyFont="1" applyFill="1" applyBorder="1"/>
    <xf numFmtId="49" fontId="98" fillId="0" borderId="27" xfId="0" applyNumberFormat="1" applyFont="1" applyFill="1" applyBorder="1" applyAlignment="1">
      <alignment horizontal="left" indent="1"/>
    </xf>
    <xf numFmtId="0" fontId="98" fillId="0" borderId="25" xfId="0" applyNumberFormat="1" applyFont="1" applyBorder="1" applyAlignment="1">
      <alignment horizontal="left" indent="1"/>
    </xf>
    <xf numFmtId="49" fontId="98" fillId="0" borderId="25" xfId="0" applyNumberFormat="1" applyFont="1" applyBorder="1" applyAlignment="1">
      <alignment horizontal="left" indent="1"/>
    </xf>
    <xf numFmtId="49" fontId="98" fillId="0" borderId="27" xfId="0" applyNumberFormat="1" applyFont="1" applyFill="1" applyBorder="1" applyAlignment="1">
      <alignment horizontal="left" indent="3"/>
    </xf>
    <xf numFmtId="49" fontId="98" fillId="0" borderId="25" xfId="0" applyNumberFormat="1" applyFont="1" applyBorder="1" applyAlignment="1">
      <alignment horizontal="left" indent="3"/>
    </xf>
    <xf numFmtId="0" fontId="98" fillId="0" borderId="25" xfId="0" applyFont="1" applyBorder="1" applyAlignment="1">
      <alignment horizontal="left" indent="2"/>
    </xf>
    <xf numFmtId="0" fontId="98" fillId="0" borderId="27" xfId="0" applyFont="1" applyBorder="1" applyAlignment="1">
      <alignment horizontal="left" indent="2"/>
    </xf>
    <xf numFmtId="0" fontId="98" fillId="0" borderId="25" xfId="0" applyFont="1" applyBorder="1" applyAlignment="1">
      <alignment horizontal="left" indent="1"/>
    </xf>
    <xf numFmtId="0" fontId="98" fillId="0" borderId="27" xfId="0" applyFont="1" applyBorder="1" applyAlignment="1">
      <alignment horizontal="left" indent="1"/>
    </xf>
    <xf numFmtId="0" fontId="101" fillId="0" borderId="60" xfId="0" applyFont="1" applyBorder="1"/>
    <xf numFmtId="0" fontId="98" fillId="0" borderId="58" xfId="0" applyFont="1" applyBorder="1"/>
    <xf numFmtId="0" fontId="98" fillId="0" borderId="75" xfId="0" applyFont="1" applyBorder="1" applyAlignment="1">
      <alignment horizontal="center" vertical="center" wrapText="1"/>
    </xf>
    <xf numFmtId="0" fontId="98" fillId="0" borderId="27" xfId="0" applyFont="1" applyFill="1" applyBorder="1" applyAlignment="1">
      <alignment horizontal="center" vertical="center" wrapText="1"/>
    </xf>
    <xf numFmtId="0" fontId="98" fillId="0" borderId="0" xfId="0" applyFont="1" applyBorder="1" applyAlignment="1">
      <alignment wrapText="1"/>
    </xf>
    <xf numFmtId="14" fontId="98" fillId="0" borderId="0" xfId="0" applyNumberFormat="1" applyFont="1" applyBorder="1"/>
    <xf numFmtId="0" fontId="98" fillId="0" borderId="0" xfId="0" applyFont="1" applyAlignment="1">
      <alignment horizontal="center" vertical="center"/>
    </xf>
    <xf numFmtId="0" fontId="98" fillId="0" borderId="0" xfId="0" applyFont="1" applyBorder="1" applyAlignment="1">
      <alignment horizontal="left"/>
    </xf>
    <xf numFmtId="0" fontId="101" fillId="0" borderId="6" xfId="0" applyNumberFormat="1" applyFont="1" applyFill="1" applyBorder="1" applyAlignment="1">
      <alignment horizontal="left" vertical="center" wrapText="1"/>
    </xf>
    <xf numFmtId="0" fontId="98" fillId="0" borderId="16" xfId="0" applyFont="1" applyFill="1" applyBorder="1" applyAlignment="1">
      <alignment horizontal="center" vertical="center" wrapText="1"/>
    </xf>
    <xf numFmtId="0" fontId="103" fillId="0" borderId="0" xfId="0" applyFont="1"/>
    <xf numFmtId="0" fontId="83" fillId="0" borderId="0" xfId="0" applyFont="1" applyFill="1" applyBorder="1" applyAlignment="1">
      <alignment wrapText="1"/>
    </xf>
    <xf numFmtId="0" fontId="101" fillId="0" borderId="6" xfId="0" applyFont="1" applyBorder="1" applyAlignment="1">
      <alignment horizontal="center" vertical="center" wrapText="1"/>
    </xf>
    <xf numFmtId="0" fontId="103" fillId="0" borderId="0" xfId="0" applyFont="1" applyAlignment="1">
      <alignment horizontal="center" vertical="center"/>
    </xf>
    <xf numFmtId="0" fontId="117" fillId="0" borderId="0" xfId="0" applyFont="1"/>
    <xf numFmtId="0" fontId="98" fillId="0" borderId="82" xfId="0" applyNumberFormat="1" applyFont="1" applyFill="1" applyBorder="1" applyAlignment="1">
      <alignment horizontal="left" vertical="center" wrapText="1" indent="1" readingOrder="1"/>
    </xf>
    <xf numFmtId="0" fontId="117" fillId="0" borderId="6" xfId="0" applyFont="1" applyBorder="1" applyAlignment="1">
      <alignment horizontal="left" indent="3"/>
    </xf>
    <xf numFmtId="0" fontId="101" fillId="0" borderId="6" xfId="0" applyNumberFormat="1" applyFont="1" applyFill="1" applyBorder="1" applyAlignment="1">
      <alignment vertical="center" wrapText="1" readingOrder="1"/>
    </xf>
    <xf numFmtId="0" fontId="117" fillId="0" borderId="6" xfId="0" applyFont="1" applyFill="1" applyBorder="1" applyAlignment="1">
      <alignment horizontal="left" indent="2"/>
    </xf>
    <xf numFmtId="0" fontId="98" fillId="0" borderId="83" xfId="0" applyNumberFormat="1" applyFont="1" applyFill="1" applyBorder="1" applyAlignment="1">
      <alignment vertical="center" wrapText="1" readingOrder="1"/>
    </xf>
    <xf numFmtId="0" fontId="117" fillId="0" borderId="38" xfId="0" applyFont="1" applyBorder="1" applyAlignment="1">
      <alignment horizontal="left" indent="2"/>
    </xf>
    <xf numFmtId="0" fontId="98" fillId="0" borderId="82" xfId="0" applyNumberFormat="1" applyFont="1" applyFill="1" applyBorder="1" applyAlignment="1">
      <alignment vertical="center" wrapText="1" readingOrder="1"/>
    </xf>
    <xf numFmtId="0" fontId="117" fillId="0" borderId="6" xfId="0" applyFont="1" applyBorder="1" applyAlignment="1">
      <alignment horizontal="left" indent="2"/>
    </xf>
    <xf numFmtId="0" fontId="98" fillId="0" borderId="84" xfId="0" applyNumberFormat="1" applyFont="1" applyFill="1" applyBorder="1" applyAlignment="1">
      <alignment vertical="center" wrapText="1" readingOrder="1"/>
    </xf>
    <xf numFmtId="0" fontId="117" fillId="0" borderId="16" xfId="0" applyFont="1" applyBorder="1"/>
    <xf numFmtId="0" fontId="3" fillId="0" borderId="26" xfId="0" applyFont="1" applyBorder="1" applyAlignment="1">
      <alignment horizontal="center"/>
    </xf>
    <xf numFmtId="0" fontId="101" fillId="0" borderId="63" xfId="0" applyFont="1" applyFill="1" applyBorder="1" applyAlignment="1">
      <alignment horizontal="center" vertical="center" wrapText="1"/>
    </xf>
    <xf numFmtId="43" fontId="0" fillId="0" borderId="0" xfId="2" applyFont="1"/>
    <xf numFmtId="164" fontId="0" fillId="0" borderId="6" xfId="2" applyNumberFormat="1" applyFont="1" applyBorder="1"/>
    <xf numFmtId="164" fontId="0" fillId="71" borderId="6" xfId="2" applyNumberFormat="1" applyFont="1" applyFill="1" applyBorder="1"/>
    <xf numFmtId="164" fontId="0" fillId="0" borderId="6" xfId="2" applyNumberFormat="1" applyFont="1" applyBorder="1" applyAlignment="1">
      <alignment vertical="center"/>
    </xf>
    <xf numFmtId="164" fontId="0" fillId="71" borderId="6" xfId="2" applyNumberFormat="1" applyFont="1" applyFill="1" applyBorder="1" applyAlignment="1">
      <alignment vertical="center"/>
    </xf>
    <xf numFmtId="164" fontId="0" fillId="0" borderId="6" xfId="2" applyNumberFormat="1" applyFont="1" applyBorder="1" applyProtection="1"/>
    <xf numFmtId="3" fontId="1" fillId="0" borderId="0" xfId="0" applyNumberFormat="1" applyFont="1"/>
    <xf numFmtId="193" fontId="3" fillId="0" borderId="32" xfId="1" applyNumberFormat="1" applyFont="1" applyFill="1" applyBorder="1" applyAlignment="1"/>
    <xf numFmtId="10" fontId="1" fillId="0" borderId="32" xfId="1" applyNumberFormat="1" applyFont="1" applyBorder="1" applyAlignment="1"/>
    <xf numFmtId="10" fontId="1" fillId="0" borderId="34" xfId="1" applyNumberFormat="1" applyFont="1" applyBorder="1" applyAlignment="1"/>
    <xf numFmtId="164" fontId="3" fillId="0" borderId="6" xfId="2" applyNumberFormat="1" applyFont="1" applyFill="1" applyBorder="1" applyAlignment="1">
      <alignment vertical="center" wrapText="1"/>
    </xf>
    <xf numFmtId="0" fontId="85" fillId="0" borderId="0" xfId="0" applyFont="1"/>
    <xf numFmtId="0" fontId="0" fillId="0" borderId="0" xfId="0" applyFont="1" applyFill="1"/>
    <xf numFmtId="0" fontId="0" fillId="0" borderId="0" xfId="0" applyFont="1"/>
    <xf numFmtId="0" fontId="85" fillId="0" borderId="0" xfId="12" applyFont="1" applyFill="1" applyBorder="1" applyAlignment="1" applyProtection="1"/>
    <xf numFmtId="0" fontId="3" fillId="0" borderId="53" xfId="0" applyFont="1" applyFill="1" applyBorder="1" applyAlignment="1">
      <alignment vertical="center" wrapText="1"/>
    </xf>
    <xf numFmtId="0" fontId="85" fillId="0" borderId="31" xfId="12" applyFont="1" applyFill="1" applyBorder="1" applyAlignment="1" applyProtection="1">
      <alignment vertical="center"/>
    </xf>
    <xf numFmtId="0" fontId="85" fillId="0" borderId="26" xfId="12" applyFont="1" applyFill="1" applyBorder="1" applyAlignment="1" applyProtection="1">
      <alignment vertical="center"/>
    </xf>
    <xf numFmtId="0" fontId="84" fillId="0" borderId="26" xfId="12" applyFont="1" applyFill="1" applyBorder="1" applyAlignment="1" applyProtection="1">
      <alignment horizontal="center" vertical="center"/>
    </xf>
    <xf numFmtId="0" fontId="84" fillId="0" borderId="35" xfId="12" applyFont="1" applyFill="1" applyBorder="1" applyAlignment="1" applyProtection="1">
      <alignment horizontal="center" vertical="center"/>
    </xf>
    <xf numFmtId="0" fontId="85" fillId="0" borderId="0" xfId="12" applyFont="1" applyFill="1" applyBorder="1" applyAlignment="1" applyProtection="1">
      <alignment vertical="center"/>
    </xf>
    <xf numFmtId="0" fontId="3" fillId="0" borderId="25" xfId="0" applyFont="1" applyFill="1" applyBorder="1"/>
    <xf numFmtId="0" fontId="4" fillId="0" borderId="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6" xfId="0" applyFont="1" applyBorder="1" applyAlignment="1">
      <alignment horizontal="center"/>
    </xf>
    <xf numFmtId="0" fontId="119" fillId="69" borderId="6" xfId="20966" applyFont="1" applyFill="1" applyBorder="1" applyAlignment="1">
      <alignment horizontal="left" vertical="center" wrapText="1"/>
    </xf>
    <xf numFmtId="43" fontId="3" fillId="0" borderId="6" xfId="2" applyFont="1" applyFill="1" applyBorder="1" applyAlignment="1">
      <alignment horizontal="center" vertical="center"/>
    </xf>
    <xf numFmtId="0" fontId="120" fillId="0" borderId="6" xfId="20966" applyFont="1" applyFill="1" applyBorder="1" applyAlignment="1">
      <alignment horizontal="left" vertical="center" wrapText="1" indent="1"/>
    </xf>
    <xf numFmtId="0" fontId="121" fillId="69" borderId="76" xfId="0" applyFont="1" applyFill="1" applyBorder="1" applyAlignment="1">
      <alignment horizontal="left" vertical="center" wrapText="1"/>
    </xf>
    <xf numFmtId="0" fontId="120" fillId="69" borderId="6" xfId="20966" applyFont="1" applyFill="1" applyBorder="1" applyAlignment="1">
      <alignment horizontal="left" vertical="center" wrapText="1" indent="1"/>
    </xf>
    <xf numFmtId="0" fontId="119" fillId="0" borderId="76" xfId="0" applyFont="1" applyFill="1" applyBorder="1" applyAlignment="1">
      <alignment horizontal="left" vertical="center" wrapText="1"/>
    </xf>
    <xf numFmtId="0" fontId="121" fillId="0" borderId="76" xfId="0" applyFont="1" applyFill="1" applyBorder="1" applyAlignment="1">
      <alignment horizontal="left" vertical="center" wrapText="1"/>
    </xf>
    <xf numFmtId="0" fontId="121" fillId="0" borderId="76" xfId="0" applyFont="1" applyFill="1" applyBorder="1" applyAlignment="1">
      <alignment vertical="center" wrapText="1"/>
    </xf>
    <xf numFmtId="0" fontId="122" fillId="0" borderId="76" xfId="0" applyFont="1" applyFill="1" applyBorder="1" applyAlignment="1">
      <alignment horizontal="left" vertical="center" wrapText="1" indent="1"/>
    </xf>
    <xf numFmtId="0" fontId="122" fillId="69" borderId="76" xfId="0" applyFont="1" applyFill="1" applyBorder="1" applyAlignment="1">
      <alignment horizontal="left" vertical="center" wrapText="1" indent="1"/>
    </xf>
    <xf numFmtId="0" fontId="121" fillId="69" borderId="77" xfId="0" applyFont="1" applyFill="1" applyBorder="1" applyAlignment="1">
      <alignment horizontal="left" vertical="center" wrapText="1"/>
    </xf>
    <xf numFmtId="0" fontId="122" fillId="0" borderId="6" xfId="20966" applyFont="1" applyFill="1" applyBorder="1" applyAlignment="1">
      <alignment horizontal="left" vertical="center" wrapText="1" indent="1"/>
    </xf>
    <xf numFmtId="0" fontId="3" fillId="0" borderId="30" xfId="0" applyFont="1" applyBorder="1"/>
    <xf numFmtId="192" fontId="4" fillId="71" borderId="28" xfId="0" applyNumberFormat="1" applyFont="1" applyFill="1" applyBorder="1" applyAlignment="1">
      <alignment horizontal="left" vertical="center" wrapText="1"/>
    </xf>
    <xf numFmtId="192" fontId="4" fillId="71" borderId="28" xfId="0" applyNumberFormat="1" applyFont="1" applyFill="1" applyBorder="1" applyAlignment="1">
      <alignment horizontal="center" vertical="center"/>
    </xf>
    <xf numFmtId="0" fontId="3" fillId="0" borderId="0" xfId="0" applyFont="1" applyAlignment="1">
      <alignment vertical="center"/>
    </xf>
    <xf numFmtId="43" fontId="3" fillId="0" borderId="6" xfId="2" applyFont="1" applyBorder="1" applyAlignment="1">
      <alignment vertical="center"/>
    </xf>
    <xf numFmtId="14" fontId="2" fillId="0" borderId="0" xfId="0" applyNumberFormat="1" applyFont="1" applyAlignment="1">
      <alignment horizontal="left"/>
    </xf>
    <xf numFmtId="14" fontId="85" fillId="0" borderId="0" xfId="0" applyNumberFormat="1" applyFont="1" applyAlignment="1">
      <alignment horizontal="left"/>
    </xf>
    <xf numFmtId="164" fontId="3" fillId="0" borderId="27" xfId="2" applyNumberFormat="1" applyFont="1" applyFill="1" applyBorder="1" applyAlignment="1">
      <alignment horizontal="right" vertical="center" wrapText="1"/>
    </xf>
    <xf numFmtId="164" fontId="4" fillId="71" borderId="27" xfId="2" applyNumberFormat="1" applyFont="1" applyFill="1" applyBorder="1" applyAlignment="1">
      <alignment horizontal="left" vertical="center" wrapText="1"/>
    </xf>
    <xf numFmtId="164" fontId="4" fillId="71"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0" fontId="85" fillId="0" borderId="0" xfId="12" applyFont="1" applyFill="1" applyBorder="1" applyProtection="1"/>
    <xf numFmtId="0" fontId="118" fillId="0" borderId="0" xfId="0" applyFont="1"/>
    <xf numFmtId="0" fontId="118" fillId="0" borderId="6" xfId="0" applyFont="1" applyBorder="1" applyAlignment="1">
      <alignment horizontal="center"/>
    </xf>
    <xf numFmtId="0" fontId="125" fillId="0" borderId="0" xfId="12" applyFont="1" applyFill="1" applyBorder="1" applyProtection="1"/>
    <xf numFmtId="0" fontId="125" fillId="0" borderId="0" xfId="0" applyFont="1"/>
    <xf numFmtId="0" fontId="126" fillId="0" borderId="0" xfId="0" applyFont="1"/>
    <xf numFmtId="0" fontId="125" fillId="0" borderId="0" xfId="12" applyFont="1" applyFill="1" applyBorder="1" applyAlignment="1" applyProtection="1"/>
    <xf numFmtId="0" fontId="127" fillId="0" borderId="0" xfId="12" applyFont="1" applyFill="1" applyBorder="1" applyAlignment="1" applyProtection="1"/>
    <xf numFmtId="0" fontId="127" fillId="0" borderId="0" xfId="12" applyFont="1" applyFill="1" applyBorder="1" applyAlignment="1" applyProtection="1">
      <alignment horizontal="center"/>
    </xf>
    <xf numFmtId="0" fontId="128" fillId="0" borderId="0" xfId="0" applyFont="1" applyFill="1" applyBorder="1" applyAlignment="1" applyProtection="1">
      <alignment horizontal="right"/>
      <protection locked="0"/>
    </xf>
    <xf numFmtId="0" fontId="126" fillId="0" borderId="39" xfId="0" applyFont="1" applyFill="1" applyBorder="1" applyAlignment="1">
      <alignment horizontal="center" vertical="center" wrapText="1"/>
    </xf>
    <xf numFmtId="0" fontId="129" fillId="0" borderId="37" xfId="0" applyFont="1" applyFill="1" applyBorder="1" applyAlignment="1">
      <alignment horizontal="center" vertical="center" wrapText="1"/>
    </xf>
    <xf numFmtId="0" fontId="126" fillId="0" borderId="40" xfId="0" applyFont="1" applyFill="1" applyBorder="1" applyAlignment="1">
      <alignment horizontal="center" vertical="center" wrapText="1"/>
    </xf>
    <xf numFmtId="0" fontId="126" fillId="0" borderId="41" xfId="0" applyFont="1" applyFill="1" applyBorder="1" applyAlignment="1">
      <alignment horizontal="center" vertical="center" wrapText="1"/>
    </xf>
    <xf numFmtId="0" fontId="127" fillId="69" borderId="6" xfId="20966" applyFont="1" applyFill="1" applyBorder="1" applyAlignment="1">
      <alignment horizontal="left" vertical="center" wrapText="1"/>
    </xf>
    <xf numFmtId="164" fontId="102" fillId="0" borderId="6" xfId="2" applyNumberFormat="1" applyFont="1" applyBorder="1" applyAlignment="1">
      <alignment horizontal="center" vertical="center"/>
    </xf>
    <xf numFmtId="167" fontId="126" fillId="0" borderId="42" xfId="0" applyNumberFormat="1" applyFont="1" applyBorder="1" applyAlignment="1">
      <alignment horizontal="center"/>
    </xf>
    <xf numFmtId="167" fontId="126" fillId="0" borderId="0" xfId="0" applyNumberFormat="1" applyFont="1" applyBorder="1" applyAlignment="1">
      <alignment horizontal="center"/>
    </xf>
    <xf numFmtId="0" fontId="125" fillId="0" borderId="6" xfId="20966" applyFont="1" applyFill="1" applyBorder="1" applyAlignment="1">
      <alignment horizontal="left" vertical="center" wrapText="1" indent="1"/>
    </xf>
    <xf numFmtId="164" fontId="99" fillId="0" borderId="6" xfId="2" applyNumberFormat="1" applyFont="1" applyBorder="1" applyAlignment="1">
      <alignment horizontal="center" vertical="center"/>
    </xf>
    <xf numFmtId="167" fontId="126" fillId="0" borderId="43" xfId="0" applyNumberFormat="1" applyFont="1" applyBorder="1" applyAlignment="1">
      <alignment horizontal="center"/>
    </xf>
    <xf numFmtId="167" fontId="126" fillId="0" borderId="43" xfId="0" applyNumberFormat="1" applyFont="1" applyFill="1" applyBorder="1" applyAlignment="1">
      <alignment horizontal="center"/>
    </xf>
    <xf numFmtId="0" fontId="130" fillId="69" borderId="76" xfId="0" applyFont="1" applyFill="1" applyBorder="1" applyAlignment="1">
      <alignment horizontal="left" vertical="center" wrapText="1"/>
    </xf>
    <xf numFmtId="0" fontId="125" fillId="69" borderId="6" xfId="20966" applyFont="1" applyFill="1" applyBorder="1" applyAlignment="1">
      <alignment horizontal="left" vertical="center" wrapText="1" indent="1"/>
    </xf>
    <xf numFmtId="164" fontId="131" fillId="0" borderId="6" xfId="2" applyNumberFormat="1" applyFont="1" applyBorder="1" applyAlignment="1">
      <alignment horizontal="center" vertical="center"/>
    </xf>
    <xf numFmtId="167" fontId="132" fillId="0" borderId="43" xfId="0" applyNumberFormat="1" applyFont="1" applyFill="1" applyBorder="1" applyAlignment="1">
      <alignment horizontal="center"/>
    </xf>
    <xf numFmtId="167" fontId="132" fillId="0" borderId="0" xfId="0" applyNumberFormat="1" applyFont="1" applyBorder="1" applyAlignment="1">
      <alignment horizontal="center"/>
    </xf>
    <xf numFmtId="0" fontId="127" fillId="0" borderId="76" xfId="0" applyFont="1" applyFill="1" applyBorder="1" applyAlignment="1">
      <alignment horizontal="left" vertical="center" wrapText="1"/>
    </xf>
    <xf numFmtId="164" fontId="133" fillId="0" borderId="6" xfId="2" applyNumberFormat="1" applyFont="1" applyBorder="1" applyAlignment="1">
      <alignment horizontal="center" vertical="center"/>
    </xf>
    <xf numFmtId="0" fontId="130" fillId="0" borderId="76" xfId="0" applyFont="1" applyFill="1" applyBorder="1" applyAlignment="1">
      <alignment horizontal="left" vertical="center" wrapText="1"/>
    </xf>
    <xf numFmtId="0" fontId="130" fillId="0" borderId="76" xfId="0" applyFont="1" applyFill="1" applyBorder="1" applyAlignment="1">
      <alignment vertical="center" wrapText="1"/>
    </xf>
    <xf numFmtId="0" fontId="134" fillId="0" borderId="76" xfId="0" applyFont="1" applyFill="1" applyBorder="1" applyAlignment="1">
      <alignment horizontal="left" vertical="center" wrapText="1" indent="1"/>
    </xf>
    <xf numFmtId="164" fontId="99" fillId="0" borderId="6" xfId="2" applyNumberFormat="1" applyFont="1" applyFill="1" applyBorder="1" applyAlignment="1">
      <alignment horizontal="center" vertical="center"/>
    </xf>
    <xf numFmtId="0" fontId="134" fillId="69" borderId="76" xfId="0" applyFont="1" applyFill="1" applyBorder="1" applyAlignment="1">
      <alignment horizontal="left" vertical="center" wrapText="1" indent="1"/>
    </xf>
    <xf numFmtId="0" fontId="130" fillId="69" borderId="77" xfId="0" applyFont="1" applyFill="1" applyBorder="1" applyAlignment="1">
      <alignment horizontal="left" vertical="center" wrapText="1"/>
    </xf>
    <xf numFmtId="167" fontId="128" fillId="0" borderId="43" xfId="0" applyNumberFormat="1" applyFont="1" applyFill="1" applyBorder="1" applyAlignment="1">
      <alignment horizontal="center"/>
    </xf>
    <xf numFmtId="167" fontId="126" fillId="0" borderId="44" xfId="0" applyNumberFormat="1" applyFont="1" applyFill="1" applyBorder="1" applyAlignment="1">
      <alignment horizontal="center"/>
    </xf>
    <xf numFmtId="164" fontId="102" fillId="0" borderId="6" xfId="2" applyNumberFormat="1" applyFont="1" applyFill="1" applyBorder="1" applyAlignment="1">
      <alignment horizontal="center" vertical="center"/>
    </xf>
    <xf numFmtId="167" fontId="129" fillId="0" borderId="81" xfId="0" applyNumberFormat="1" applyFont="1" applyFill="1" applyBorder="1" applyAlignment="1">
      <alignment horizontal="center"/>
    </xf>
    <xf numFmtId="167" fontId="129" fillId="0" borderId="0" xfId="0" applyNumberFormat="1" applyFont="1" applyFill="1" applyBorder="1" applyAlignment="1">
      <alignment horizontal="center"/>
    </xf>
    <xf numFmtId="0" fontId="134" fillId="0" borderId="6" xfId="20966" applyFont="1" applyFill="1" applyBorder="1" applyAlignment="1">
      <alignment horizontal="left" vertical="center" wrapText="1" indent="1"/>
    </xf>
    <xf numFmtId="167" fontId="126" fillId="0" borderId="44" xfId="0" applyNumberFormat="1" applyFont="1" applyBorder="1" applyAlignment="1">
      <alignment horizontal="center"/>
    </xf>
    <xf numFmtId="0" fontId="130" fillId="0" borderId="6" xfId="0" applyFont="1" applyFill="1" applyBorder="1" applyAlignment="1">
      <alignment horizontal="left" vertical="center" wrapText="1"/>
    </xf>
    <xf numFmtId="0" fontId="130" fillId="0" borderId="6" xfId="20966" applyFont="1" applyFill="1" applyBorder="1" applyAlignment="1">
      <alignment horizontal="center" vertical="center" wrapText="1"/>
    </xf>
    <xf numFmtId="164" fontId="131" fillId="0" borderId="6" xfId="2" applyNumberFormat="1" applyFont="1" applyBorder="1" applyAlignment="1">
      <alignment vertical="center"/>
    </xf>
    <xf numFmtId="167" fontId="126" fillId="0" borderId="45" xfId="0" applyNumberFormat="1" applyFont="1" applyBorder="1" applyAlignment="1">
      <alignment horizontal="center"/>
    </xf>
    <xf numFmtId="0" fontId="130" fillId="69" borderId="78" xfId="0" applyFont="1" applyFill="1" applyBorder="1" applyAlignment="1">
      <alignment horizontal="left" vertical="center" wrapText="1"/>
    </xf>
    <xf numFmtId="0" fontId="125" fillId="69" borderId="76" xfId="0" applyFont="1" applyFill="1" applyBorder="1" applyAlignment="1">
      <alignment horizontal="left" vertical="center" wrapText="1" indent="1"/>
    </xf>
    <xf numFmtId="0" fontId="125" fillId="69" borderId="77" xfId="0" applyFont="1" applyFill="1" applyBorder="1" applyAlignment="1">
      <alignment horizontal="left" vertical="center" wrapText="1" indent="1"/>
    </xf>
    <xf numFmtId="0" fontId="125" fillId="69" borderId="6" xfId="0" applyFont="1" applyFill="1" applyBorder="1" applyAlignment="1">
      <alignment horizontal="left" vertical="center" wrapText="1" indent="1"/>
    </xf>
    <xf numFmtId="0" fontId="130" fillId="0" borderId="6" xfId="0" applyFont="1" applyBorder="1" applyAlignment="1">
      <alignment horizontal="left" vertical="center" wrapText="1"/>
    </xf>
    <xf numFmtId="164" fontId="102" fillId="0" borderId="6" xfId="2" applyNumberFormat="1" applyFont="1" applyBorder="1" applyAlignment="1">
      <alignment horizontal="center"/>
    </xf>
    <xf numFmtId="0" fontId="125" fillId="0" borderId="6" xfId="0" applyFont="1" applyBorder="1" applyAlignment="1">
      <alignment horizontal="left" vertical="center" wrapText="1" indent="1"/>
    </xf>
    <xf numFmtId="164" fontId="99" fillId="0" borderId="6" xfId="2" applyNumberFormat="1" applyFont="1" applyBorder="1" applyAlignment="1">
      <alignment horizontal="center"/>
    </xf>
    <xf numFmtId="0" fontId="130" fillId="0" borderId="6" xfId="20966" applyFont="1" applyFill="1" applyBorder="1" applyAlignment="1">
      <alignment horizontal="left" vertical="center" wrapText="1"/>
    </xf>
    <xf numFmtId="0" fontId="130" fillId="69" borderId="6" xfId="0" applyFont="1" applyFill="1" applyBorder="1" applyAlignment="1">
      <alignment horizontal="left" vertical="center" wrapText="1"/>
    </xf>
    <xf numFmtId="0" fontId="130" fillId="0" borderId="6" xfId="0" applyFont="1" applyFill="1" applyBorder="1" applyAlignment="1">
      <alignment vertical="center" wrapText="1"/>
    </xf>
    <xf numFmtId="164" fontId="99" fillId="0" borderId="6" xfId="2" applyNumberFormat="1" applyFont="1" applyBorder="1"/>
    <xf numFmtId="0" fontId="130" fillId="69" borderId="6" xfId="20966" applyFont="1" applyFill="1" applyBorder="1" applyAlignment="1">
      <alignment horizontal="left" vertical="center" wrapText="1"/>
    </xf>
    <xf numFmtId="0" fontId="134" fillId="69" borderId="6" xfId="0" applyFont="1" applyFill="1" applyBorder="1" applyAlignment="1">
      <alignment horizontal="left" vertical="center" wrapText="1" indent="1"/>
    </xf>
    <xf numFmtId="0" fontId="125" fillId="0" borderId="6" xfId="0" applyFont="1" applyFill="1" applyBorder="1" applyAlignment="1">
      <alignment horizontal="left" vertical="center" wrapText="1" indent="1"/>
    </xf>
    <xf numFmtId="0" fontId="135" fillId="0" borderId="6" xfId="0" applyFont="1" applyBorder="1" applyAlignment="1">
      <alignment horizontal="justify"/>
    </xf>
    <xf numFmtId="10" fontId="91" fillId="0" borderId="6" xfId="1" applyNumberFormat="1" applyFont="1" applyFill="1" applyBorder="1" applyAlignment="1" applyProtection="1">
      <alignment horizontal="right" vertical="center"/>
      <protection locked="0"/>
    </xf>
    <xf numFmtId="14" fontId="125" fillId="0" borderId="0" xfId="0" applyNumberFormat="1" applyFont="1" applyAlignment="1">
      <alignment horizontal="left"/>
    </xf>
    <xf numFmtId="0" fontId="85" fillId="0" borderId="0" xfId="0" applyFont="1" applyBorder="1"/>
    <xf numFmtId="0" fontId="3" fillId="0" borderId="0" xfId="0" applyFont="1" applyBorder="1"/>
    <xf numFmtId="0" fontId="118" fillId="0" borderId="0" xfId="0" applyFont="1" applyBorder="1"/>
    <xf numFmtId="0" fontId="85" fillId="0" borderId="6" xfId="0" applyFont="1" applyFill="1" applyBorder="1" applyAlignment="1" applyProtection="1">
      <alignment horizontal="center" vertical="center" wrapText="1"/>
    </xf>
    <xf numFmtId="0" fontId="127" fillId="0" borderId="69" xfId="0" applyNumberFormat="1" applyFont="1" applyFill="1" applyBorder="1" applyAlignment="1">
      <alignment vertical="center" wrapText="1"/>
    </xf>
    <xf numFmtId="192" fontId="85" fillId="0" borderId="6" xfId="0" applyNumberFormat="1" applyFont="1" applyFill="1" applyBorder="1" applyAlignment="1" applyProtection="1">
      <alignment horizontal="right"/>
    </xf>
    <xf numFmtId="192" fontId="85" fillId="71" borderId="6" xfId="0" applyNumberFormat="1" applyFont="1" applyFill="1" applyBorder="1" applyAlignment="1" applyProtection="1">
      <alignment horizontal="right"/>
    </xf>
    <xf numFmtId="192" fontId="85" fillId="71" borderId="27" xfId="0" applyNumberFormat="1" applyFont="1" applyFill="1" applyBorder="1" applyAlignment="1" applyProtection="1">
      <alignment horizontal="right"/>
    </xf>
    <xf numFmtId="0" fontId="85" fillId="0" borderId="69" xfId="0" applyNumberFormat="1" applyFont="1" applyFill="1" applyBorder="1" applyAlignment="1">
      <alignment horizontal="left" vertical="center" wrapText="1" indent="4"/>
    </xf>
    <xf numFmtId="0" fontId="84" fillId="0" borderId="69" xfId="0" applyNumberFormat="1" applyFont="1" applyFill="1" applyBorder="1" applyAlignment="1">
      <alignment vertical="center" wrapText="1"/>
    </xf>
    <xf numFmtId="0" fontId="85" fillId="0" borderId="6" xfId="0" applyFont="1" applyFill="1" applyBorder="1" applyAlignment="1" applyProtection="1">
      <alignment horizontal="left" vertical="center" indent="11"/>
      <protection locked="0"/>
    </xf>
    <xf numFmtId="0" fontId="123" fillId="0" borderId="6" xfId="0" applyFont="1" applyFill="1" applyBorder="1" applyAlignment="1" applyProtection="1">
      <alignment horizontal="left" vertical="center" indent="17"/>
      <protection locked="0"/>
    </xf>
    <xf numFmtId="0" fontId="84" fillId="0" borderId="51" xfId="0" applyNumberFormat="1" applyFont="1" applyFill="1" applyBorder="1" applyAlignment="1">
      <alignment vertical="center" wrapText="1"/>
    </xf>
    <xf numFmtId="0" fontId="118" fillId="0" borderId="0" xfId="0" applyFont="1" applyAlignment="1">
      <alignment horizontal="center"/>
    </xf>
    <xf numFmtId="192" fontId="85" fillId="0" borderId="0" xfId="0" applyNumberFormat="1" applyFont="1" applyFill="1" applyBorder="1" applyAlignment="1" applyProtection="1">
      <alignment horizontal="right"/>
    </xf>
    <xf numFmtId="0" fontId="84" fillId="0" borderId="0" xfId="0" applyFont="1"/>
    <xf numFmtId="14" fontId="84" fillId="0" borderId="0" xfId="0" applyNumberFormat="1" applyFont="1" applyAlignment="1">
      <alignment horizontal="left"/>
    </xf>
    <xf numFmtId="0" fontId="85" fillId="0" borderId="24" xfId="0" applyFont="1" applyBorder="1"/>
    <xf numFmtId="0" fontId="4" fillId="0" borderId="24" xfId="0" applyFont="1" applyBorder="1" applyAlignment="1">
      <alignment horizontal="center" vertical="center"/>
    </xf>
    <xf numFmtId="0" fontId="85" fillId="0" borderId="25" xfId="0" applyFont="1" applyBorder="1" applyAlignment="1">
      <alignment horizontal="right" vertical="center" wrapText="1"/>
    </xf>
    <xf numFmtId="0" fontId="85" fillId="0" borderId="26" xfId="0" applyFont="1" applyBorder="1" applyAlignment="1">
      <alignment vertical="center" wrapText="1"/>
    </xf>
    <xf numFmtId="0" fontId="85" fillId="0" borderId="26" xfId="0" applyNumberFormat="1" applyFont="1" applyFill="1" applyBorder="1" applyAlignment="1">
      <alignment horizontal="left" vertical="center" wrapText="1" indent="1"/>
    </xf>
    <xf numFmtId="0" fontId="85" fillId="0" borderId="35" xfId="0" applyNumberFormat="1" applyFont="1" applyFill="1" applyBorder="1" applyAlignment="1">
      <alignment horizontal="left" vertical="center" wrapText="1" indent="1"/>
    </xf>
    <xf numFmtId="0" fontId="85" fillId="0" borderId="31" xfId="0" applyNumberFormat="1" applyFont="1" applyFill="1" applyBorder="1" applyAlignment="1">
      <alignment horizontal="left" vertical="center" wrapText="1" indent="1"/>
    </xf>
    <xf numFmtId="0" fontId="84" fillId="0" borderId="6" xfId="0" applyFont="1" applyFill="1" applyBorder="1" applyAlignment="1">
      <alignment horizontal="center" vertical="center" wrapText="1"/>
    </xf>
    <xf numFmtId="169" fontId="85" fillId="2" borderId="0" xfId="21" applyFont="1" applyBorder="1"/>
    <xf numFmtId="169" fontId="85" fillId="2" borderId="72" xfId="21" applyFont="1" applyBorder="1"/>
    <xf numFmtId="169" fontId="85" fillId="2" borderId="48" xfId="21" applyFont="1" applyBorder="1"/>
    <xf numFmtId="0" fontId="85" fillId="0" borderId="25" xfId="0" applyFont="1" applyFill="1" applyBorder="1" applyAlignment="1">
      <alignment horizontal="center" vertical="center" wrapText="1"/>
    </xf>
    <xf numFmtId="0" fontId="138" fillId="0" borderId="6" xfId="0" applyFont="1" applyFill="1" applyBorder="1" applyAlignment="1">
      <alignment horizontal="left" vertical="center" wrapText="1"/>
    </xf>
    <xf numFmtId="0" fontId="85" fillId="0" borderId="25" xfId="0" applyFont="1" applyFill="1" applyBorder="1" applyAlignment="1">
      <alignment horizontal="right" vertical="center" wrapText="1"/>
    </xf>
    <xf numFmtId="0" fontId="85" fillId="0" borderId="6" xfId="0" applyFont="1" applyBorder="1" applyAlignment="1">
      <alignment vertical="center" wrapText="1"/>
    </xf>
    <xf numFmtId="192" fontId="85" fillId="0" borderId="6" xfId="0" applyNumberFormat="1" applyFont="1" applyFill="1" applyBorder="1" applyAlignment="1" applyProtection="1">
      <alignment horizontal="right" vertical="center" wrapText="1"/>
      <protection locked="0"/>
    </xf>
    <xf numFmtId="192" fontId="84" fillId="0" borderId="6" xfId="0" applyNumberFormat="1" applyFont="1" applyFill="1" applyBorder="1" applyAlignment="1" applyProtection="1">
      <alignment horizontal="right" vertical="center" wrapText="1"/>
      <protection locked="0"/>
    </xf>
    <xf numFmtId="0" fontId="118" fillId="0" borderId="0" xfId="0" applyFont="1" applyFill="1"/>
    <xf numFmtId="0" fontId="85" fillId="70" borderId="25" xfId="0" applyFont="1" applyFill="1" applyBorder="1" applyAlignment="1">
      <alignment horizontal="right" vertical="center"/>
    </xf>
    <xf numFmtId="0" fontId="84" fillId="0" borderId="25" xfId="0" applyFont="1" applyFill="1" applyBorder="1" applyAlignment="1">
      <alignment horizontal="center" vertical="center" wrapText="1"/>
    </xf>
    <xf numFmtId="0" fontId="85" fillId="70" borderId="61" xfId="0" applyFont="1" applyFill="1" applyBorder="1" applyAlignment="1">
      <alignment horizontal="right" vertical="center"/>
    </xf>
    <xf numFmtId="0" fontId="85" fillId="0" borderId="38" xfId="0" applyFont="1" applyBorder="1" applyAlignment="1">
      <alignment vertical="center" wrapText="1"/>
    </xf>
    <xf numFmtId="0" fontId="85" fillId="70" borderId="30" xfId="0" applyFont="1" applyFill="1" applyBorder="1" applyAlignment="1">
      <alignment horizontal="right" vertical="center"/>
    </xf>
    <xf numFmtId="0" fontId="85" fillId="0" borderId="28" xfId="0" applyFont="1" applyBorder="1" applyAlignment="1">
      <alignment vertical="center" wrapText="1"/>
    </xf>
    <xf numFmtId="0" fontId="85" fillId="0" borderId="0" xfId="0" applyFont="1" applyAlignment="1">
      <alignment horizontal="right"/>
    </xf>
    <xf numFmtId="0" fontId="84" fillId="0" borderId="0" xfId="9" applyFont="1" applyFill="1" applyBorder="1" applyAlignment="1" applyProtection="1">
      <alignment horizontal="center" vertical="center"/>
      <protection locked="0"/>
    </xf>
    <xf numFmtId="0" fontId="3" fillId="0" borderId="49" xfId="0" applyFont="1" applyBorder="1" applyAlignment="1">
      <alignment horizontal="center"/>
    </xf>
    <xf numFmtId="0" fontId="3" fillId="0" borderId="50" xfId="0" applyFont="1" applyBorder="1" applyAlignment="1">
      <alignment horizontal="center"/>
    </xf>
    <xf numFmtId="0" fontId="3" fillId="0" borderId="35" xfId="0" applyFont="1" applyBorder="1" applyAlignment="1">
      <alignment horizontal="center"/>
    </xf>
    <xf numFmtId="0" fontId="86" fillId="0" borderId="0" xfId="0" applyFont="1" applyAlignment="1">
      <alignment horizontal="center"/>
    </xf>
    <xf numFmtId="0" fontId="85" fillId="69" borderId="25" xfId="7" applyFont="1" applyFill="1" applyBorder="1" applyAlignment="1" applyProtection="1">
      <alignment horizontal="left" vertical="center"/>
      <protection locked="0"/>
    </xf>
    <xf numFmtId="0" fontId="85" fillId="69" borderId="6" xfId="7" applyFont="1" applyFill="1" applyBorder="1" applyProtection="1">
      <protection locked="0"/>
    </xf>
    <xf numFmtId="0" fontId="85" fillId="0" borderId="6" xfId="14" applyFont="1" applyFill="1" applyBorder="1" applyAlignment="1" applyProtection="1">
      <alignment horizontal="center" vertical="center" wrapText="1"/>
      <protection locked="0"/>
    </xf>
    <xf numFmtId="0" fontId="85" fillId="69" borderId="6" xfId="14" applyFont="1" applyFill="1" applyBorder="1" applyAlignment="1" applyProtection="1">
      <alignment horizontal="center" vertical="center" wrapText="1"/>
      <protection locked="0"/>
    </xf>
    <xf numFmtId="3" fontId="85" fillId="69" borderId="6" xfId="3" applyNumberFormat="1" applyFont="1" applyFill="1" applyBorder="1" applyAlignment="1" applyProtection="1">
      <alignment horizontal="center" vertical="center" wrapText="1"/>
      <protection locked="0"/>
    </xf>
    <xf numFmtId="9" fontId="85" fillId="69" borderId="6" xfId="16" applyNumberFormat="1" applyFont="1" applyFill="1" applyBorder="1" applyAlignment="1" applyProtection="1">
      <alignment horizontal="center" vertical="center"/>
      <protection locked="0"/>
    </xf>
    <xf numFmtId="0" fontId="85" fillId="69" borderId="6" xfId="12" applyFont="1" applyFill="1" applyBorder="1" applyAlignment="1">
      <alignment horizontal="center" vertical="center" wrapText="1"/>
    </xf>
    <xf numFmtId="0" fontId="117" fillId="69" borderId="6" xfId="12" applyFont="1" applyFill="1" applyBorder="1" applyAlignment="1">
      <alignment horizontal="left" vertical="center"/>
    </xf>
    <xf numFmtId="0" fontId="124" fillId="69" borderId="6" xfId="12" applyFont="1" applyFill="1" applyBorder="1" applyAlignment="1">
      <alignment wrapText="1"/>
    </xf>
    <xf numFmtId="192" fontId="85" fillId="71" borderId="6" xfId="7" applyNumberFormat="1" applyFont="1" applyFill="1" applyBorder="1" applyProtection="1">
      <protection locked="0"/>
    </xf>
    <xf numFmtId="192" fontId="85" fillId="71" borderId="6" xfId="3" applyNumberFormat="1" applyFont="1" applyFill="1" applyBorder="1" applyProtection="1">
      <protection locked="0"/>
    </xf>
    <xf numFmtId="192" fontId="85" fillId="69" borderId="6" xfId="7" applyNumberFormat="1" applyFont="1" applyFill="1" applyBorder="1" applyProtection="1">
      <protection locked="0"/>
    </xf>
    <xf numFmtId="3" fontId="85" fillId="71" borderId="27" xfId="7" applyNumberFormat="1" applyFont="1" applyFill="1" applyBorder="1" applyProtection="1">
      <protection locked="0"/>
    </xf>
    <xf numFmtId="0" fontId="117" fillId="69" borderId="6" xfId="12" applyFont="1" applyFill="1" applyBorder="1" applyAlignment="1">
      <alignment horizontal="left" vertical="center" wrapText="1"/>
    </xf>
    <xf numFmtId="165" fontId="85" fillId="69" borderId="6" xfId="9" applyNumberFormat="1" applyFont="1" applyFill="1" applyBorder="1" applyAlignment="1" applyProtection="1">
      <alignment horizontal="right" wrapText="1"/>
      <protection locked="0"/>
    </xf>
    <xf numFmtId="0" fontId="117" fillId="0" borderId="6" xfId="12" applyFont="1" applyFill="1" applyBorder="1" applyAlignment="1">
      <alignment horizontal="left" vertical="center" wrapText="1"/>
    </xf>
    <xf numFmtId="165" fontId="85" fillId="72" borderId="6" xfId="9" applyNumberFormat="1" applyFont="1" applyFill="1" applyBorder="1" applyAlignment="1" applyProtection="1">
      <alignment horizontal="right" wrapText="1"/>
      <protection locked="0"/>
    </xf>
    <xf numFmtId="0" fontId="124" fillId="0" borderId="6" xfId="12" applyFont="1" applyFill="1" applyBorder="1" applyAlignment="1">
      <alignment wrapText="1"/>
    </xf>
    <xf numFmtId="192" fontId="85" fillId="0" borderId="6" xfId="3" applyNumberFormat="1" applyFont="1" applyFill="1" applyBorder="1" applyProtection="1">
      <protection locked="0"/>
    </xf>
    <xf numFmtId="0" fontId="117" fillId="69" borderId="6" xfId="10" applyFont="1" applyFill="1" applyBorder="1" applyAlignment="1" applyProtection="1">
      <alignment horizontal="left" vertical="center"/>
      <protection locked="0"/>
    </xf>
    <xf numFmtId="0" fontId="124" fillId="69" borderId="6" xfId="20962" applyFont="1" applyFill="1" applyBorder="1" applyAlignment="1" applyProtection="1"/>
    <xf numFmtId="192" fontId="84" fillId="71" borderId="28" xfId="17" applyNumberFormat="1" applyFont="1" applyFill="1" applyBorder="1" applyAlignment="1" applyProtection="1">
      <protection locked="0"/>
    </xf>
    <xf numFmtId="3" fontId="84" fillId="71" borderId="28" xfId="17" applyNumberFormat="1" applyFont="1" applyFill="1" applyBorder="1" applyAlignment="1" applyProtection="1">
      <protection locked="0"/>
    </xf>
    <xf numFmtId="192" fontId="84" fillId="71" borderId="28" xfId="3" applyNumberFormat="1" applyFont="1" applyFill="1" applyBorder="1" applyAlignment="1" applyProtection="1">
      <protection locked="0"/>
    </xf>
    <xf numFmtId="192" fontId="85" fillId="69" borderId="28" xfId="7" applyNumberFormat="1" applyFont="1" applyFill="1" applyBorder="1" applyProtection="1">
      <protection locked="0"/>
    </xf>
    <xf numFmtId="164" fontId="84" fillId="71" borderId="29" xfId="3" applyNumberFormat="1" applyFont="1" applyFill="1" applyBorder="1" applyAlignment="1" applyProtection="1">
      <protection locked="0"/>
    </xf>
    <xf numFmtId="192" fontId="3" fillId="0" borderId="0" xfId="0" applyNumberFormat="1" applyFont="1"/>
    <xf numFmtId="14" fontId="99" fillId="0" borderId="0" xfId="0" applyNumberFormat="1" applyFont="1" applyAlignment="1">
      <alignment horizontal="left"/>
    </xf>
    <xf numFmtId="43" fontId="84" fillId="0" borderId="0" xfId="2" applyFont="1"/>
    <xf numFmtId="14" fontId="102" fillId="0" borderId="0" xfId="0" applyNumberFormat="1" applyFont="1" applyAlignment="1">
      <alignment horizontal="left"/>
    </xf>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2"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59" xfId="2" applyNumberFormat="1" applyFont="1" applyFill="1" applyBorder="1" applyAlignment="1">
      <alignment vertical="center"/>
    </xf>
    <xf numFmtId="164" fontId="3" fillId="0" borderId="60" xfId="2" applyNumberFormat="1" applyFont="1" applyFill="1" applyBorder="1" applyAlignment="1">
      <alignment vertical="center"/>
    </xf>
    <xf numFmtId="10" fontId="3" fillId="0" borderId="67" xfId="1" applyNumberFormat="1" applyFont="1" applyFill="1" applyBorder="1" applyAlignment="1">
      <alignment vertical="center"/>
    </xf>
    <xf numFmtId="10" fontId="3" fillId="0" borderId="68" xfId="1" applyNumberFormat="1" applyFont="1" applyFill="1" applyBorder="1" applyAlignment="1">
      <alignment vertical="center"/>
    </xf>
    <xf numFmtId="164" fontId="3" fillId="0" borderId="52"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63" xfId="2" applyNumberFormat="1" applyFont="1" applyFill="1" applyBorder="1" applyAlignment="1">
      <alignment vertical="center"/>
    </xf>
    <xf numFmtId="164" fontId="3" fillId="0" borderId="64" xfId="2" applyNumberFormat="1" applyFont="1" applyFill="1" applyBorder="1" applyAlignment="1">
      <alignment vertical="center"/>
    </xf>
    <xf numFmtId="164" fontId="102" fillId="0" borderId="6" xfId="2" applyNumberFormat="1" applyFont="1" applyBorder="1"/>
    <xf numFmtId="164" fontId="98" fillId="0" borderId="6" xfId="2" applyNumberFormat="1" applyFont="1" applyBorder="1"/>
    <xf numFmtId="164" fontId="101" fillId="0" borderId="6" xfId="2" applyNumberFormat="1" applyFont="1" applyBorder="1"/>
    <xf numFmtId="164" fontId="98" fillId="0" borderId="6" xfId="2" applyNumberFormat="1" applyFont="1" applyBorder="1" applyAlignment="1">
      <alignment horizontal="left" indent="1"/>
    </xf>
    <xf numFmtId="0" fontId="101" fillId="0" borderId="56" xfId="0" applyFont="1" applyFill="1" applyBorder="1" applyAlignment="1">
      <alignment horizontal="center" vertical="center" wrapText="1"/>
    </xf>
    <xf numFmtId="0" fontId="101" fillId="0" borderId="69" xfId="0" applyFont="1" applyFill="1" applyBorder="1" applyAlignment="1">
      <alignment horizontal="center" vertical="center" wrapText="1"/>
    </xf>
    <xf numFmtId="0" fontId="101" fillId="0" borderId="0" xfId="0" applyFont="1" applyFill="1" applyBorder="1" applyAlignment="1">
      <alignment horizontal="center" vertical="center" wrapText="1"/>
    </xf>
    <xf numFmtId="0" fontId="101" fillId="0" borderId="16" xfId="0" applyFont="1" applyBorder="1" applyAlignment="1">
      <alignment wrapText="1"/>
    </xf>
    <xf numFmtId="0" fontId="101" fillId="0" borderId="6" xfId="0" applyFont="1" applyFill="1" applyBorder="1" applyAlignment="1">
      <alignment horizontal="center" vertical="center" wrapText="1"/>
    </xf>
    <xf numFmtId="0" fontId="101" fillId="0" borderId="6" xfId="0" applyFont="1" applyBorder="1" applyAlignment="1">
      <alignment horizontal="center" vertical="center"/>
    </xf>
    <xf numFmtId="0" fontId="101" fillId="0" borderId="0" xfId="0" applyFont="1" applyAlignment="1">
      <alignment wrapText="1"/>
    </xf>
    <xf numFmtId="0" fontId="101" fillId="0" borderId="16" xfId="0" applyFont="1" applyBorder="1" applyAlignment="1">
      <alignment horizontal="center" vertical="center" wrapText="1"/>
    </xf>
    <xf numFmtId="164" fontId="101" fillId="77" borderId="6" xfId="2" applyNumberFormat="1" applyFont="1" applyFill="1" applyBorder="1"/>
    <xf numFmtId="164" fontId="101" fillId="0" borderId="58" xfId="2" applyNumberFormat="1" applyFont="1" applyBorder="1"/>
    <xf numFmtId="164" fontId="98" fillId="0" borderId="27" xfId="2" applyNumberFormat="1" applyFont="1" applyBorder="1"/>
    <xf numFmtId="164" fontId="98" fillId="0" borderId="25" xfId="2" applyNumberFormat="1" applyFont="1" applyBorder="1" applyAlignment="1">
      <alignment horizontal="left" indent="1"/>
    </xf>
    <xf numFmtId="164" fontId="98" fillId="0" borderId="25" xfId="2" applyNumberFormat="1" applyFont="1" applyBorder="1" applyAlignment="1">
      <alignment horizontal="left" indent="2"/>
    </xf>
    <xf numFmtId="164" fontId="98" fillId="0" borderId="25" xfId="2" applyNumberFormat="1" applyFont="1" applyFill="1" applyBorder="1" applyAlignment="1">
      <alignment horizontal="left" indent="3"/>
    </xf>
    <xf numFmtId="164" fontId="98" fillId="0" borderId="25" xfId="2" applyNumberFormat="1" applyFont="1" applyFill="1" applyBorder="1" applyAlignment="1">
      <alignment horizontal="left" indent="1"/>
    </xf>
    <xf numFmtId="164" fontId="98" fillId="0" borderId="25" xfId="2" applyNumberFormat="1" applyFont="1" applyFill="1" applyBorder="1" applyAlignment="1">
      <alignment horizontal="left" vertical="top" wrapText="1" indent="2"/>
    </xf>
    <xf numFmtId="164" fontId="98" fillId="0" borderId="6" xfId="2" applyNumberFormat="1" applyFont="1" applyFill="1" applyBorder="1"/>
    <xf numFmtId="164" fontId="98" fillId="0" borderId="27" xfId="2" applyNumberFormat="1" applyFont="1" applyFill="1" applyBorder="1"/>
    <xf numFmtId="164" fontId="98" fillId="0" borderId="25" xfId="2" applyNumberFormat="1" applyFont="1" applyFill="1" applyBorder="1" applyAlignment="1">
      <alignment horizontal="left" wrapText="1" indent="3"/>
    </xf>
    <xf numFmtId="164" fontId="98" fillId="0" borderId="25" xfId="2" applyNumberFormat="1" applyFont="1" applyFill="1" applyBorder="1" applyAlignment="1">
      <alignment horizontal="left" wrapText="1" indent="2"/>
    </xf>
    <xf numFmtId="164" fontId="98" fillId="0" borderId="25" xfId="2" applyNumberFormat="1" applyFont="1" applyFill="1" applyBorder="1" applyAlignment="1">
      <alignment horizontal="left" wrapText="1" indent="1"/>
    </xf>
    <xf numFmtId="164" fontId="98" fillId="0" borderId="30" xfId="2" applyNumberFormat="1" applyFont="1" applyFill="1" applyBorder="1" applyAlignment="1">
      <alignment horizontal="left" wrapText="1" indent="1"/>
    </xf>
    <xf numFmtId="164" fontId="98" fillId="0" borderId="28" xfId="2" applyNumberFormat="1" applyFont="1" applyFill="1" applyBorder="1"/>
    <xf numFmtId="164" fontId="98" fillId="0" borderId="29" xfId="2" applyNumberFormat="1" applyFont="1" applyFill="1" applyBorder="1"/>
    <xf numFmtId="43" fontId="98" fillId="0" borderId="6" xfId="0" applyNumberFormat="1" applyFont="1" applyFill="1" applyBorder="1" applyAlignment="1">
      <alignment horizontal="left" vertical="center" wrapText="1"/>
    </xf>
    <xf numFmtId="43" fontId="101" fillId="0" borderId="6" xfId="0" applyNumberFormat="1" applyFont="1" applyFill="1" applyBorder="1" applyAlignment="1">
      <alignment horizontal="left" vertical="center" wrapText="1"/>
    </xf>
    <xf numFmtId="164" fontId="103" fillId="0" borderId="6" xfId="2" applyNumberFormat="1" applyFont="1" applyBorder="1"/>
    <xf numFmtId="164" fontId="103" fillId="0" borderId="38" xfId="2" applyNumberFormat="1" applyFont="1" applyBorder="1"/>
    <xf numFmtId="9" fontId="103" fillId="0" borderId="6" xfId="1" applyFont="1" applyBorder="1"/>
    <xf numFmtId="9" fontId="103" fillId="0" borderId="38" xfId="1" applyFont="1" applyBorder="1"/>
    <xf numFmtId="164" fontId="0" fillId="0" borderId="0" xfId="0" applyNumberFormat="1"/>
    <xf numFmtId="164" fontId="99" fillId="0" borderId="0" xfId="2" applyNumberFormat="1" applyFont="1"/>
    <xf numFmtId="164" fontId="102" fillId="0" borderId="6" xfId="2" applyNumberFormat="1" applyFont="1" applyFill="1" applyBorder="1" applyAlignment="1">
      <alignment horizontal="center" vertical="center" wrapText="1"/>
    </xf>
    <xf numFmtId="164" fontId="98" fillId="0" borderId="38" xfId="2" applyNumberFormat="1" applyFont="1" applyFill="1" applyBorder="1" applyAlignment="1">
      <alignment horizontal="center" vertical="center" wrapText="1"/>
    </xf>
    <xf numFmtId="164" fontId="98" fillId="71" borderId="6" xfId="2" applyNumberFormat="1" applyFont="1" applyFill="1" applyBorder="1"/>
    <xf numFmtId="164" fontId="99" fillId="0" borderId="0" xfId="0" applyNumberFormat="1" applyFont="1"/>
    <xf numFmtId="192" fontId="3" fillId="0" borderId="6" xfId="0" applyNumberFormat="1" applyFont="1" applyFill="1" applyBorder="1" applyAlignment="1" applyProtection="1">
      <alignment horizontal="right" vertical="center" wrapText="1"/>
      <protection locked="0"/>
    </xf>
    <xf numFmtId="192" fontId="3" fillId="0" borderId="27" xfId="0" applyNumberFormat="1" applyFont="1" applyFill="1" applyBorder="1" applyAlignment="1" applyProtection="1">
      <alignment horizontal="right" vertical="center" wrapText="1"/>
      <protection locked="0"/>
    </xf>
    <xf numFmtId="0" fontId="118" fillId="0" borderId="0" xfId="0" applyFont="1" applyAlignment="1">
      <alignment horizontal="right"/>
    </xf>
    <xf numFmtId="192" fontId="3" fillId="0" borderId="25" xfId="0" applyNumberFormat="1" applyFont="1" applyFill="1" applyBorder="1" applyAlignment="1" applyProtection="1">
      <alignment horizontal="right" vertical="center" wrapText="1"/>
      <protection locked="0"/>
    </xf>
    <xf numFmtId="169" fontId="85" fillId="2" borderId="0" xfId="21" applyFont="1" applyBorder="1" applyAlignment="1">
      <alignment horizontal="right"/>
    </xf>
    <xf numFmtId="169" fontId="85" fillId="2" borderId="72" xfId="21" applyFont="1" applyBorder="1" applyAlignment="1">
      <alignment horizontal="right"/>
    </xf>
    <xf numFmtId="169" fontId="85" fillId="2" borderId="48" xfId="21" applyFont="1" applyBorder="1" applyAlignment="1">
      <alignment horizontal="right"/>
    </xf>
    <xf numFmtId="164" fontId="3" fillId="0" borderId="6" xfId="2" applyNumberFormat="1" applyFont="1" applyFill="1" applyBorder="1" applyAlignment="1" applyProtection="1">
      <alignment horizontal="right" vertical="center" wrapText="1"/>
      <protection locked="0"/>
    </xf>
    <xf numFmtId="164" fontId="3" fillId="0" borderId="27" xfId="2" applyNumberFormat="1" applyFont="1" applyFill="1" applyBorder="1" applyAlignment="1" applyProtection="1">
      <alignment horizontal="right" vertical="center" wrapText="1"/>
      <protection locked="0"/>
    </xf>
    <xf numFmtId="0" fontId="118" fillId="0" borderId="0" xfId="0" applyFont="1" applyFill="1" applyAlignment="1">
      <alignment horizontal="right"/>
    </xf>
    <xf numFmtId="192" fontId="139" fillId="70" borderId="6" xfId="0" applyNumberFormat="1" applyFont="1" applyFill="1" applyBorder="1" applyAlignment="1" applyProtection="1">
      <alignment horizontal="right" vertical="center"/>
      <protection locked="0"/>
    </xf>
    <xf numFmtId="192" fontId="139" fillId="70" borderId="27" xfId="0" applyNumberFormat="1" applyFont="1" applyFill="1" applyBorder="1" applyAlignment="1" applyProtection="1">
      <alignment horizontal="right" vertical="center"/>
      <protection locked="0"/>
    </xf>
    <xf numFmtId="192" fontId="139" fillId="70" borderId="25" xfId="0" applyNumberFormat="1" applyFont="1" applyFill="1" applyBorder="1" applyAlignment="1" applyProtection="1">
      <alignment horizontal="right" vertical="center"/>
      <protection locked="0"/>
    </xf>
    <xf numFmtId="192" fontId="85" fillId="70" borderId="6" xfId="0" applyNumberFormat="1" applyFont="1" applyFill="1" applyBorder="1" applyAlignment="1" applyProtection="1">
      <alignment horizontal="right" vertical="center"/>
      <protection locked="0"/>
    </xf>
    <xf numFmtId="165" fontId="85" fillId="70" borderId="38" xfId="1" applyNumberFormat="1" applyFont="1" applyFill="1" applyBorder="1" applyAlignment="1" applyProtection="1">
      <alignment horizontal="right" vertical="center"/>
      <protection locked="0"/>
    </xf>
    <xf numFmtId="165" fontId="139" fillId="70" borderId="38" xfId="1" applyNumberFormat="1" applyFont="1" applyFill="1" applyBorder="1" applyAlignment="1" applyProtection="1">
      <alignment horizontal="right" vertical="center"/>
      <protection locked="0"/>
    </xf>
    <xf numFmtId="192" fontId="139" fillId="70" borderId="38" xfId="0" applyNumberFormat="1" applyFont="1" applyFill="1" applyBorder="1" applyAlignment="1" applyProtection="1">
      <alignment horizontal="right" vertical="center"/>
      <protection locked="0"/>
    </xf>
    <xf numFmtId="192" fontId="139" fillId="70" borderId="64" xfId="0" applyNumberFormat="1" applyFont="1" applyFill="1" applyBorder="1" applyAlignment="1" applyProtection="1">
      <alignment horizontal="right" vertical="center"/>
      <protection locked="0"/>
    </xf>
    <xf numFmtId="192" fontId="139" fillId="70" borderId="61" xfId="0" applyNumberFormat="1" applyFont="1" applyFill="1" applyBorder="1" applyAlignment="1" applyProtection="1">
      <alignment horizontal="right" vertical="center"/>
      <protection locked="0"/>
    </xf>
    <xf numFmtId="10" fontId="139" fillId="70" borderId="38" xfId="1" applyNumberFormat="1" applyFont="1" applyFill="1" applyBorder="1" applyAlignment="1" applyProtection="1">
      <alignment horizontal="right" vertical="center"/>
      <protection locked="0"/>
    </xf>
    <xf numFmtId="10" fontId="139" fillId="70" borderId="64" xfId="1" applyNumberFormat="1" applyFont="1" applyFill="1" applyBorder="1" applyAlignment="1" applyProtection="1">
      <alignment horizontal="right" vertical="center"/>
      <protection locked="0"/>
    </xf>
    <xf numFmtId="192" fontId="85" fillId="70" borderId="38" xfId="0" applyNumberFormat="1" applyFont="1" applyFill="1" applyBorder="1" applyAlignment="1" applyProtection="1">
      <alignment horizontal="right" vertical="center"/>
      <protection locked="0"/>
    </xf>
    <xf numFmtId="165" fontId="85" fillId="0" borderId="6" xfId="1" applyNumberFormat="1" applyFont="1" applyBorder="1" applyAlignment="1" applyProtection="1">
      <alignment horizontal="right" vertical="center" wrapText="1"/>
      <protection locked="0"/>
    </xf>
    <xf numFmtId="165" fontId="3" fillId="0" borderId="6" xfId="1" applyNumberFormat="1" applyFont="1" applyBorder="1" applyAlignment="1" applyProtection="1">
      <alignment horizontal="right" vertical="center" wrapText="1"/>
      <protection locked="0"/>
    </xf>
    <xf numFmtId="165" fontId="3" fillId="0" borderId="6" xfId="0" applyNumberFormat="1" applyFont="1" applyBorder="1" applyAlignment="1" applyProtection="1">
      <alignment horizontal="right" vertical="center" wrapText="1"/>
      <protection locked="0"/>
    </xf>
    <xf numFmtId="165" fontId="3" fillId="0" borderId="27" xfId="0" applyNumberFormat="1" applyFont="1" applyBorder="1" applyAlignment="1" applyProtection="1">
      <alignment horizontal="right" vertical="center" wrapText="1"/>
      <protection locked="0"/>
    </xf>
    <xf numFmtId="165" fontId="118" fillId="0" borderId="0" xfId="0" applyNumberFormat="1" applyFont="1" applyAlignment="1">
      <alignment horizontal="right"/>
    </xf>
    <xf numFmtId="165" fontId="3" fillId="0" borderId="25" xfId="0" applyNumberFormat="1" applyFont="1" applyBorder="1" applyAlignment="1" applyProtection="1">
      <alignment horizontal="right" vertical="center" wrapText="1"/>
      <protection locked="0"/>
    </xf>
    <xf numFmtId="165" fontId="3" fillId="0" borderId="27" xfId="1" applyNumberFormat="1" applyFont="1" applyBorder="1" applyAlignment="1" applyProtection="1">
      <alignment horizontal="right" vertical="center" wrapText="1"/>
      <protection locked="0"/>
    </xf>
    <xf numFmtId="165" fontId="85" fillId="2" borderId="0" xfId="21" applyNumberFormat="1" applyFont="1" applyBorder="1" applyAlignment="1">
      <alignment horizontal="right"/>
    </xf>
    <xf numFmtId="165" fontId="85" fillId="2" borderId="72" xfId="21" applyNumberFormat="1" applyFont="1" applyBorder="1" applyAlignment="1">
      <alignment horizontal="right"/>
    </xf>
    <xf numFmtId="165" fontId="85" fillId="2" borderId="48" xfId="21" applyNumberFormat="1" applyFont="1" applyBorder="1" applyAlignment="1">
      <alignment horizontal="right"/>
    </xf>
    <xf numFmtId="165" fontId="85" fillId="70" borderId="6" xfId="1" applyNumberFormat="1" applyFont="1" applyFill="1" applyBorder="1" applyAlignment="1" applyProtection="1">
      <alignment horizontal="right" vertical="center"/>
      <protection locked="0"/>
    </xf>
    <xf numFmtId="165" fontId="139" fillId="70" borderId="6" xfId="1" applyNumberFormat="1" applyFont="1" applyFill="1" applyBorder="1" applyAlignment="1" applyProtection="1">
      <alignment horizontal="right" vertical="center"/>
      <protection locked="0"/>
    </xf>
    <xf numFmtId="165" fontId="139" fillId="70" borderId="6" xfId="0" applyNumberFormat="1" applyFont="1" applyFill="1" applyBorder="1" applyAlignment="1" applyProtection="1">
      <alignment horizontal="right" vertical="center"/>
      <protection locked="0"/>
    </xf>
    <xf numFmtId="165" fontId="139" fillId="70" borderId="27" xfId="0" applyNumberFormat="1" applyFont="1" applyFill="1" applyBorder="1" applyAlignment="1" applyProtection="1">
      <alignment horizontal="right" vertical="center"/>
      <protection locked="0"/>
    </xf>
    <xf numFmtId="165" fontId="139" fillId="70" borderId="25" xfId="0" applyNumberFormat="1" applyFont="1" applyFill="1" applyBorder="1" applyAlignment="1" applyProtection="1">
      <alignment horizontal="right" vertical="center"/>
      <protection locked="0"/>
    </xf>
    <xf numFmtId="165" fontId="139" fillId="70" borderId="27" xfId="1" applyNumberFormat="1" applyFont="1" applyFill="1" applyBorder="1" applyAlignment="1" applyProtection="1">
      <alignment horizontal="right" vertical="center"/>
      <protection locked="0"/>
    </xf>
    <xf numFmtId="165" fontId="85" fillId="0" borderId="6" xfId="1" applyNumberFormat="1" applyFont="1" applyFill="1" applyBorder="1" applyAlignment="1" applyProtection="1">
      <alignment horizontal="right" vertical="center" wrapText="1"/>
      <protection locked="0"/>
    </xf>
    <xf numFmtId="165" fontId="3" fillId="0" borderId="6" xfId="1" applyNumberFormat="1" applyFont="1" applyFill="1" applyBorder="1" applyAlignment="1" applyProtection="1">
      <alignment horizontal="right" vertical="center" wrapText="1"/>
      <protection locked="0"/>
    </xf>
    <xf numFmtId="165" fontId="3" fillId="0" borderId="6" xfId="0" applyNumberFormat="1" applyFont="1" applyFill="1" applyBorder="1" applyAlignment="1" applyProtection="1">
      <alignment horizontal="right" vertical="center" wrapText="1"/>
      <protection locked="0"/>
    </xf>
    <xf numFmtId="165" fontId="3" fillId="0" borderId="27" xfId="0" applyNumberFormat="1" applyFont="1" applyFill="1" applyBorder="1" applyAlignment="1" applyProtection="1">
      <alignment horizontal="right" vertical="center" wrapText="1"/>
      <protection locked="0"/>
    </xf>
    <xf numFmtId="165" fontId="3" fillId="0" borderId="25" xfId="0" applyNumberFormat="1" applyFont="1" applyFill="1" applyBorder="1" applyAlignment="1" applyProtection="1">
      <alignment horizontal="right" vertical="center" wrapText="1"/>
      <protection locked="0"/>
    </xf>
    <xf numFmtId="165" fontId="3" fillId="0" borderId="27" xfId="1" applyNumberFormat="1" applyFont="1" applyFill="1" applyBorder="1" applyAlignment="1" applyProtection="1">
      <alignment horizontal="right" vertical="center" wrapText="1"/>
      <protection locked="0"/>
    </xf>
    <xf numFmtId="165" fontId="85" fillId="70" borderId="28" xfId="1" applyNumberFormat="1" applyFont="1" applyFill="1" applyBorder="1" applyAlignment="1" applyProtection="1">
      <alignment horizontal="right" vertical="center"/>
      <protection locked="0"/>
    </xf>
    <xf numFmtId="165" fontId="139" fillId="70" borderId="28" xfId="1" applyNumberFormat="1" applyFont="1" applyFill="1" applyBorder="1" applyAlignment="1" applyProtection="1">
      <alignment horizontal="right" vertical="center"/>
      <protection locked="0"/>
    </xf>
    <xf numFmtId="165" fontId="139" fillId="70" borderId="28" xfId="0" applyNumberFormat="1" applyFont="1" applyFill="1" applyBorder="1" applyAlignment="1" applyProtection="1">
      <alignment horizontal="right" vertical="center"/>
      <protection locked="0"/>
    </xf>
    <xf numFmtId="165" fontId="139" fillId="70" borderId="29" xfId="0" applyNumberFormat="1" applyFont="1" applyFill="1" applyBorder="1" applyAlignment="1" applyProtection="1">
      <alignment horizontal="right" vertical="center"/>
      <protection locked="0"/>
    </xf>
    <xf numFmtId="165" fontId="139" fillId="70" borderId="30" xfId="0" applyNumberFormat="1" applyFont="1" applyFill="1" applyBorder="1" applyAlignment="1" applyProtection="1">
      <alignment horizontal="right" vertical="center"/>
      <protection locked="0"/>
    </xf>
    <xf numFmtId="165" fontId="139" fillId="70" borderId="29" xfId="1" applyNumberFormat="1" applyFont="1" applyFill="1" applyBorder="1" applyAlignment="1" applyProtection="1">
      <alignment horizontal="right" vertical="center"/>
      <protection locked="0"/>
    </xf>
    <xf numFmtId="192" fontId="1" fillId="71" borderId="35" xfId="0" applyNumberFormat="1" applyFont="1" applyFill="1" applyBorder="1" applyAlignment="1">
      <alignment horizontal="right" vertical="center"/>
    </xf>
    <xf numFmtId="192" fontId="1" fillId="0" borderId="27" xfId="0" applyNumberFormat="1" applyFont="1" applyBorder="1" applyAlignment="1">
      <alignment horizontal="right"/>
    </xf>
    <xf numFmtId="192" fontId="1" fillId="0" borderId="27" xfId="0" applyNumberFormat="1" applyFont="1" applyBorder="1" applyAlignment="1">
      <alignment horizontal="right" wrapText="1"/>
    </xf>
    <xf numFmtId="192" fontId="1" fillId="71" borderId="27" xfId="0" applyNumberFormat="1" applyFont="1" applyFill="1" applyBorder="1" applyAlignment="1">
      <alignment horizontal="right" vertical="center" wrapText="1"/>
    </xf>
    <xf numFmtId="192" fontId="1" fillId="71" borderId="29" xfId="0" applyNumberFormat="1" applyFont="1" applyFill="1" applyBorder="1" applyAlignment="1">
      <alignment horizontal="right" vertical="center" wrapText="1"/>
    </xf>
    <xf numFmtId="0" fontId="2" fillId="0" borderId="0" xfId="14" applyFont="1" applyFill="1" applyBorder="1" applyAlignment="1" applyProtection="1">
      <alignment wrapText="1"/>
      <protection locked="0"/>
    </xf>
    <xf numFmtId="164" fontId="126" fillId="0" borderId="0" xfId="0" applyNumberFormat="1" applyFont="1"/>
    <xf numFmtId="0" fontId="126" fillId="0" borderId="25" xfId="0" applyFont="1" applyBorder="1" applyAlignment="1">
      <alignment horizontal="center"/>
    </xf>
    <xf numFmtId="0" fontId="126" fillId="0" borderId="72" xfId="0" applyFont="1" applyBorder="1"/>
    <xf numFmtId="167" fontId="126" fillId="0" borderId="27" xfId="0" applyNumberFormat="1" applyFont="1" applyBorder="1" applyAlignment="1">
      <alignment horizontal="center"/>
    </xf>
    <xf numFmtId="167" fontId="129" fillId="0" borderId="27" xfId="0" applyNumberFormat="1" applyFont="1" applyFill="1" applyBorder="1" applyAlignment="1">
      <alignment horizontal="center"/>
    </xf>
    <xf numFmtId="0" fontId="126" fillId="0" borderId="27" xfId="0" applyFont="1" applyBorder="1"/>
    <xf numFmtId="0" fontId="126" fillId="0" borderId="30" xfId="0" applyFont="1" applyBorder="1" applyAlignment="1">
      <alignment horizontal="center"/>
    </xf>
    <xf numFmtId="0" fontId="130" fillId="0" borderId="28" xfId="0" applyFont="1" applyFill="1" applyBorder="1" applyAlignment="1">
      <alignment horizontal="left" vertical="center" wrapText="1"/>
    </xf>
    <xf numFmtId="164" fontId="102" fillId="0" borderId="28" xfId="2" applyNumberFormat="1" applyFont="1" applyBorder="1" applyAlignment="1">
      <alignment horizontal="center" vertical="center"/>
    </xf>
    <xf numFmtId="0" fontId="126" fillId="0" borderId="29" xfId="0" applyFont="1" applyBorder="1"/>
    <xf numFmtId="167" fontId="132" fillId="0" borderId="85" xfId="0" applyNumberFormat="1" applyFont="1" applyFill="1" applyBorder="1" applyAlignment="1">
      <alignment horizontal="center"/>
    </xf>
    <xf numFmtId="0" fontId="82" fillId="0" borderId="63" xfId="0" applyFont="1" applyBorder="1" applyAlignment="1">
      <alignment horizontal="left" wrapText="1"/>
    </xf>
    <xf numFmtId="0" fontId="82" fillId="0" borderId="56" xfId="0" applyFont="1" applyBorder="1" applyAlignment="1">
      <alignment horizontal="left" wrapText="1"/>
    </xf>
    <xf numFmtId="0" fontId="136" fillId="0" borderId="86" xfId="0" applyFont="1" applyBorder="1" applyAlignment="1">
      <alignment horizontal="center" vertical="center"/>
    </xf>
    <xf numFmtId="0" fontId="136" fillId="0" borderId="7" xfId="0" applyFont="1" applyBorder="1" applyAlignment="1">
      <alignment horizontal="center" vertical="center"/>
    </xf>
    <xf numFmtId="0" fontId="136" fillId="0" borderId="87" xfId="0" applyFont="1" applyBorder="1" applyAlignment="1">
      <alignment horizontal="center" vertical="center"/>
    </xf>
    <xf numFmtId="0" fontId="137" fillId="0" borderId="86" xfId="0" applyFont="1" applyBorder="1" applyAlignment="1">
      <alignment horizontal="center"/>
    </xf>
    <xf numFmtId="0" fontId="137" fillId="0" borderId="7" xfId="0" applyFont="1" applyBorder="1" applyAlignment="1">
      <alignment horizontal="center"/>
    </xf>
    <xf numFmtId="0" fontId="137" fillId="0" borderId="87" xfId="0" applyFont="1" applyBorder="1" applyAlignment="1">
      <alignment horizontal="center"/>
    </xf>
    <xf numFmtId="164" fontId="0" fillId="0" borderId="12" xfId="2" applyNumberFormat="1" applyFont="1" applyBorder="1" applyAlignment="1">
      <alignment horizontal="center"/>
    </xf>
    <xf numFmtId="164" fontId="0" fillId="0" borderId="8" xfId="2" applyNumberFormat="1" applyFont="1" applyBorder="1" applyAlignment="1">
      <alignment horizontal="center"/>
    </xf>
    <xf numFmtId="164" fontId="0" fillId="0" borderId="69" xfId="2" applyNumberFormat="1" applyFont="1" applyBorder="1" applyAlignment="1">
      <alignment horizontal="center"/>
    </xf>
    <xf numFmtId="0" fontId="0" fillId="0" borderId="6" xfId="0" applyBorder="1" applyAlignment="1">
      <alignment horizontal="center" vertical="center"/>
    </xf>
    <xf numFmtId="0" fontId="107" fillId="0" borderId="38" xfId="0" applyFont="1" applyBorder="1" applyAlignment="1">
      <alignment horizontal="center" vertical="center"/>
    </xf>
    <xf numFmtId="0" fontId="107" fillId="0" borderId="16" xfId="0" applyFont="1" applyBorder="1" applyAlignment="1">
      <alignment horizontal="center" vertical="center"/>
    </xf>
    <xf numFmtId="0" fontId="108" fillId="0" borderId="26" xfId="0" applyFont="1" applyFill="1" applyBorder="1" applyAlignment="1" applyProtection="1">
      <alignment horizontal="center" vertical="center"/>
    </xf>
    <xf numFmtId="0" fontId="108" fillId="0" borderId="35" xfId="0" applyFont="1" applyFill="1" applyBorder="1" applyAlignment="1" applyProtection="1">
      <alignment horizontal="center" vertical="center"/>
    </xf>
    <xf numFmtId="0" fontId="0" fillId="0" borderId="12" xfId="0" applyBorder="1" applyAlignment="1">
      <alignment horizontal="center"/>
    </xf>
    <xf numFmtId="0" fontId="0" fillId="0" borderId="8" xfId="0" applyBorder="1" applyAlignment="1">
      <alignment horizontal="center"/>
    </xf>
    <xf numFmtId="0" fontId="0" fillId="0" borderId="69" xfId="0" applyBorder="1" applyAlignment="1">
      <alignment horizontal="center"/>
    </xf>
    <xf numFmtId="0" fontId="0" fillId="0" borderId="53" xfId="0" applyBorder="1" applyAlignment="1">
      <alignment horizontal="center" vertical="center"/>
    </xf>
    <xf numFmtId="0" fontId="0" fillId="0" borderId="75" xfId="0" applyBorder="1" applyAlignment="1">
      <alignment horizontal="center" vertical="center"/>
    </xf>
    <xf numFmtId="0" fontId="107" fillId="0" borderId="38" xfId="0" applyFont="1" applyBorder="1" applyAlignment="1">
      <alignment horizontal="center" vertical="center" wrapText="1"/>
    </xf>
    <xf numFmtId="0" fontId="107" fillId="0" borderId="16" xfId="0" applyFont="1" applyBorder="1" applyAlignment="1">
      <alignment horizontal="center" vertical="center" wrapText="1"/>
    </xf>
    <xf numFmtId="0" fontId="118" fillId="0" borderId="6" xfId="0" applyFont="1" applyBorder="1" applyAlignment="1">
      <alignment horizontal="center" vertical="center"/>
    </xf>
    <xf numFmtId="0" fontId="97" fillId="0" borderId="6" xfId="0" applyFont="1" applyBorder="1" applyAlignment="1">
      <alignment horizontal="center" vertical="center" wrapText="1"/>
    </xf>
    <xf numFmtId="0" fontId="84" fillId="0" borderId="26" xfId="0" applyFont="1" applyFill="1" applyBorder="1" applyAlignment="1" applyProtection="1">
      <alignment horizontal="center" vertical="center"/>
    </xf>
    <xf numFmtId="0" fontId="84" fillId="0" borderId="35" xfId="0" applyFont="1" applyFill="1" applyBorder="1" applyAlignment="1" applyProtection="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4" fillId="0" borderId="6" xfId="12" applyFont="1" applyFill="1" applyBorder="1" applyAlignment="1" applyProtection="1">
      <alignment horizontal="center" vertical="center" wrapText="1"/>
    </xf>
    <xf numFmtId="0" fontId="84" fillId="0" borderId="27" xfId="12" applyFont="1" applyFill="1" applyBorder="1" applyAlignment="1" applyProtection="1">
      <alignment horizontal="center" vertical="center" wrapText="1"/>
    </xf>
    <xf numFmtId="0" fontId="84" fillId="0" borderId="88" xfId="12" applyFont="1" applyFill="1" applyBorder="1" applyAlignment="1" applyProtection="1">
      <alignment horizontal="center" vertical="center" wrapText="1"/>
    </xf>
    <xf numFmtId="0" fontId="84"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69" xfId="0" applyNumberFormat="1" applyFont="1" applyBorder="1" applyAlignment="1">
      <alignment horizontal="center" vertical="center"/>
    </xf>
    <xf numFmtId="0" fontId="87" fillId="69" borderId="64" xfId="14" applyFont="1" applyFill="1" applyBorder="1" applyAlignment="1" applyProtection="1">
      <alignment horizontal="center" vertical="center" wrapText="1"/>
      <protection locked="0"/>
    </xf>
    <xf numFmtId="0" fontId="87" fillId="69" borderId="60" xfId="14" applyFont="1" applyFill="1" applyBorder="1" applyAlignment="1" applyProtection="1">
      <alignment horizontal="center" vertical="center" wrapText="1"/>
      <protection locked="0"/>
    </xf>
    <xf numFmtId="0" fontId="3" fillId="0" borderId="38"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70" xfId="3" applyNumberFormat="1" applyFont="1" applyFill="1" applyBorder="1" applyAlignment="1" applyProtection="1">
      <alignment horizontal="center"/>
      <protection locked="0"/>
    </xf>
    <xf numFmtId="164" fontId="43" fillId="69" borderId="89" xfId="3" applyNumberFormat="1" applyFont="1" applyFill="1" applyBorder="1" applyAlignment="1" applyProtection="1">
      <alignment horizontal="center"/>
      <protection locked="0"/>
    </xf>
    <xf numFmtId="164" fontId="43" fillId="69" borderId="90" xfId="3" applyNumberFormat="1" applyFont="1" applyFill="1" applyBorder="1" applyAlignment="1" applyProtection="1">
      <alignment horizontal="center"/>
      <protection locked="0"/>
    </xf>
    <xf numFmtId="164" fontId="43" fillId="0" borderId="31"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5" xfId="3" applyNumberFormat="1" applyFont="1" applyFill="1" applyBorder="1" applyAlignment="1" applyProtection="1">
      <alignment horizontal="center"/>
      <protection locked="0"/>
    </xf>
    <xf numFmtId="0" fontId="79" fillId="0" borderId="91" xfId="0" applyFont="1" applyBorder="1" applyAlignment="1">
      <alignment horizontal="center" vertical="center" wrapText="1"/>
    </xf>
    <xf numFmtId="0" fontId="79" fillId="0" borderId="46" xfId="0" applyFont="1" applyBorder="1" applyAlignment="1">
      <alignment horizontal="center" vertical="center" wrapText="1"/>
    </xf>
    <xf numFmtId="164" fontId="43" fillId="0" borderId="92" xfId="3" applyNumberFormat="1" applyFont="1" applyFill="1" applyBorder="1" applyAlignment="1" applyProtection="1">
      <alignment horizontal="center" vertical="center" wrapText="1"/>
      <protection locked="0"/>
    </xf>
    <xf numFmtId="164" fontId="43" fillId="0" borderId="93" xfId="3" applyNumberFormat="1" applyFont="1" applyFill="1" applyBorder="1" applyAlignment="1" applyProtection="1">
      <alignment horizontal="center" vertical="center" wrapText="1"/>
      <protection locked="0"/>
    </xf>
    <xf numFmtId="0" fontId="3" fillId="0" borderId="64"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9" fillId="0" borderId="94" xfId="0" applyFont="1" applyBorder="1" applyAlignment="1">
      <alignment horizontal="center"/>
    </xf>
    <xf numFmtId="0" fontId="79" fillId="0" borderId="75" xfId="0" applyFont="1" applyBorder="1" applyAlignment="1">
      <alignment horizontal="center"/>
    </xf>
    <xf numFmtId="0" fontId="3" fillId="0" borderId="3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9" xfId="0" applyFont="1" applyFill="1" applyBorder="1" applyAlignment="1">
      <alignment horizontal="center" wrapText="1"/>
    </xf>
    <xf numFmtId="0" fontId="88" fillId="0" borderId="49" xfId="0" applyFont="1" applyFill="1" applyBorder="1" applyAlignment="1">
      <alignment horizontal="left" vertical="center"/>
    </xf>
    <xf numFmtId="0" fontId="88" fillId="0" borderId="50" xfId="0" applyFont="1" applyFill="1" applyBorder="1" applyAlignment="1">
      <alignment horizontal="left" vertical="center"/>
    </xf>
    <xf numFmtId="0" fontId="3" fillId="0" borderId="5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6" xfId="0" applyFont="1" applyBorder="1" applyAlignment="1">
      <alignment horizontal="center"/>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101" fillId="0" borderId="96" xfId="0" applyNumberFormat="1" applyFont="1" applyFill="1" applyBorder="1" applyAlignment="1">
      <alignment horizontal="left" vertical="center" wrapText="1"/>
    </xf>
    <xf numFmtId="0" fontId="101" fillId="0" borderId="97" xfId="0" applyNumberFormat="1" applyFont="1" applyFill="1" applyBorder="1" applyAlignment="1">
      <alignment horizontal="left" vertical="center" wrapText="1"/>
    </xf>
    <xf numFmtId="0" fontId="101" fillId="0" borderId="98" xfId="0" applyNumberFormat="1" applyFont="1" applyFill="1" applyBorder="1" applyAlignment="1">
      <alignment horizontal="left" vertical="center" wrapText="1"/>
    </xf>
    <xf numFmtId="0" fontId="101" fillId="0" borderId="99" xfId="0" applyNumberFormat="1" applyFont="1" applyFill="1" applyBorder="1" applyAlignment="1">
      <alignment horizontal="left" vertical="center" wrapText="1"/>
    </xf>
    <xf numFmtId="0" fontId="101" fillId="0" borderId="100" xfId="0" applyNumberFormat="1" applyFont="1" applyFill="1" applyBorder="1" applyAlignment="1">
      <alignment horizontal="left" vertical="center" wrapText="1"/>
    </xf>
    <xf numFmtId="0" fontId="101" fillId="0" borderId="101" xfId="0" applyNumberFormat="1" applyFont="1" applyFill="1" applyBorder="1" applyAlignment="1">
      <alignment horizontal="left" vertical="center" wrapText="1"/>
    </xf>
    <xf numFmtId="164" fontId="102" fillId="0" borderId="63" xfId="2" applyNumberFormat="1" applyFont="1" applyFill="1" applyBorder="1" applyAlignment="1">
      <alignment horizontal="center" vertical="center" wrapText="1"/>
    </xf>
    <xf numFmtId="164" fontId="102" fillId="0" borderId="56" xfId="2" applyNumberFormat="1" applyFont="1" applyFill="1" applyBorder="1" applyAlignment="1">
      <alignment horizontal="center" vertical="center" wrapText="1"/>
    </xf>
    <xf numFmtId="164" fontId="102" fillId="0" borderId="94" xfId="2" applyNumberFormat="1" applyFont="1" applyFill="1" applyBorder="1" applyAlignment="1">
      <alignment horizontal="center" vertical="center" wrapText="1"/>
    </xf>
    <xf numFmtId="164" fontId="102" fillId="0" borderId="59" xfId="2" applyNumberFormat="1" applyFont="1" applyFill="1" applyBorder="1" applyAlignment="1">
      <alignment horizontal="center" vertical="center" wrapText="1"/>
    </xf>
    <xf numFmtId="164" fontId="102" fillId="0" borderId="102" xfId="2" applyNumberFormat="1" applyFont="1" applyFill="1" applyBorder="1" applyAlignment="1">
      <alignment horizontal="center" vertical="center" wrapText="1"/>
    </xf>
    <xf numFmtId="164" fontId="102" fillId="0" borderId="75" xfId="2" applyNumberFormat="1" applyFont="1" applyFill="1" applyBorder="1" applyAlignment="1">
      <alignment horizontal="center" vertical="center" wrapText="1"/>
    </xf>
    <xf numFmtId="164" fontId="98" fillId="0" borderId="38" xfId="2" applyNumberFormat="1" applyFont="1" applyBorder="1" applyAlignment="1">
      <alignment horizontal="center" vertical="center" wrapText="1"/>
    </xf>
    <xf numFmtId="164" fontId="98" fillId="0" borderId="16" xfId="2" applyNumberFormat="1" applyFont="1" applyBorder="1" applyAlignment="1">
      <alignment horizontal="center" vertical="center" wrapText="1"/>
    </xf>
    <xf numFmtId="164" fontId="98" fillId="0" borderId="6" xfId="2" applyNumberFormat="1" applyFont="1" applyBorder="1" applyAlignment="1">
      <alignment horizontal="center" vertical="center" wrapText="1"/>
    </xf>
    <xf numFmtId="0" fontId="98" fillId="0" borderId="38" xfId="0" applyFont="1" applyBorder="1" applyAlignment="1">
      <alignment horizontal="center" vertical="center" wrapText="1"/>
    </xf>
    <xf numFmtId="0" fontId="98" fillId="0" borderId="16" xfId="0" applyFont="1" applyBorder="1" applyAlignment="1">
      <alignment horizontal="center" vertical="center" wrapText="1"/>
    </xf>
    <xf numFmtId="0" fontId="98" fillId="0" borderId="6" xfId="0" applyFont="1" applyBorder="1" applyAlignment="1">
      <alignment horizontal="center" vertical="center" wrapText="1"/>
    </xf>
    <xf numFmtId="0" fontId="106" fillId="0" borderId="6" xfId="0" applyFont="1" applyFill="1" applyBorder="1" applyAlignment="1">
      <alignment horizontal="center" vertical="center"/>
    </xf>
    <xf numFmtId="0" fontId="106" fillId="0" borderId="63" xfId="0" applyFont="1" applyFill="1" applyBorder="1" applyAlignment="1">
      <alignment horizontal="center" vertical="center"/>
    </xf>
    <xf numFmtId="0" fontId="106" fillId="0" borderId="94" xfId="0" applyFont="1" applyFill="1" applyBorder="1" applyAlignment="1">
      <alignment horizontal="center" vertical="center"/>
    </xf>
    <xf numFmtId="0" fontId="106" fillId="0" borderId="59" xfId="0" applyFont="1" applyFill="1" applyBorder="1" applyAlignment="1">
      <alignment horizontal="center" vertical="center"/>
    </xf>
    <xf numFmtId="0" fontId="106" fillId="0" borderId="75" xfId="0" applyFont="1" applyFill="1" applyBorder="1" applyAlignment="1">
      <alignment horizontal="center" vertical="center"/>
    </xf>
    <xf numFmtId="0" fontId="102" fillId="0" borderId="6" xfId="0" applyFont="1" applyFill="1" applyBorder="1" applyAlignment="1">
      <alignment horizontal="center" vertical="center" wrapText="1"/>
    </xf>
    <xf numFmtId="0" fontId="101" fillId="0" borderId="69"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63" xfId="0" applyFont="1" applyFill="1" applyBorder="1" applyAlignment="1">
      <alignment horizontal="center" vertical="center" wrapText="1"/>
    </xf>
    <xf numFmtId="0" fontId="101" fillId="0" borderId="94" xfId="0" applyFont="1" applyFill="1" applyBorder="1" applyAlignment="1">
      <alignment horizontal="center" vertical="center" wrapText="1"/>
    </xf>
    <xf numFmtId="0" fontId="101" fillId="0" borderId="88" xfId="0" applyFont="1" applyFill="1" applyBorder="1" applyAlignment="1">
      <alignment horizontal="center" vertical="center" wrapText="1"/>
    </xf>
    <xf numFmtId="0" fontId="101" fillId="0" borderId="53" xfId="0" applyFont="1" applyFill="1" applyBorder="1" applyAlignment="1">
      <alignment horizontal="center" vertical="center" wrapText="1"/>
    </xf>
    <xf numFmtId="0" fontId="101" fillId="0" borderId="59" xfId="0" applyFont="1" applyFill="1" applyBorder="1" applyAlignment="1">
      <alignment horizontal="center" vertical="center" wrapText="1"/>
    </xf>
    <xf numFmtId="0" fontId="101" fillId="0" borderId="75" xfId="0" applyFont="1" applyFill="1" applyBorder="1" applyAlignment="1">
      <alignment horizontal="center" vertical="center" wrapText="1"/>
    </xf>
    <xf numFmtId="0" fontId="101" fillId="0" borderId="12" xfId="0" applyFont="1" applyFill="1" applyBorder="1" applyAlignment="1">
      <alignment horizontal="center" vertical="center" wrapText="1"/>
    </xf>
    <xf numFmtId="0" fontId="101" fillId="0" borderId="8" xfId="0" applyFont="1" applyFill="1" applyBorder="1" applyAlignment="1">
      <alignment horizontal="center" vertical="center" wrapText="1"/>
    </xf>
    <xf numFmtId="0" fontId="101" fillId="0" borderId="54" xfId="0" applyFont="1" applyFill="1" applyBorder="1" applyAlignment="1">
      <alignment horizontal="center" vertical="center" wrapText="1"/>
    </xf>
    <xf numFmtId="0" fontId="101" fillId="0" borderId="16" xfId="0" applyFont="1" applyFill="1" applyBorder="1" applyAlignment="1">
      <alignment horizontal="center" vertical="center" wrapText="1"/>
    </xf>
    <xf numFmtId="0" fontId="101" fillId="0" borderId="75" xfId="0" applyFont="1" applyBorder="1" applyAlignment="1">
      <alignment horizontal="center" vertical="center" wrapText="1"/>
    </xf>
    <xf numFmtId="0" fontId="101" fillId="0" borderId="16" xfId="0" applyFont="1" applyBorder="1" applyAlignment="1">
      <alignment horizontal="center" vertical="center" wrapText="1"/>
    </xf>
    <xf numFmtId="0" fontId="98" fillId="0" borderId="69" xfId="0" applyFont="1" applyBorder="1" applyAlignment="1">
      <alignment horizontal="center" vertical="center" wrapText="1"/>
    </xf>
    <xf numFmtId="0" fontId="101" fillId="0" borderId="49" xfId="0" applyNumberFormat="1" applyFont="1" applyFill="1" applyBorder="1" applyAlignment="1">
      <alignment horizontal="left" vertical="top" wrapText="1"/>
    </xf>
    <xf numFmtId="0" fontId="101" fillId="0" borderId="95" xfId="0" applyNumberFormat="1" applyFont="1" applyFill="1" applyBorder="1" applyAlignment="1">
      <alignment horizontal="left" vertical="top" wrapText="1"/>
    </xf>
    <xf numFmtId="0" fontId="101" fillId="0" borderId="48" xfId="0" applyNumberFormat="1" applyFont="1" applyFill="1" applyBorder="1" applyAlignment="1">
      <alignment horizontal="left" vertical="top" wrapText="1"/>
    </xf>
    <xf numFmtId="0" fontId="101" fillId="0" borderId="72" xfId="0" applyNumberFormat="1" applyFont="1" applyFill="1" applyBorder="1" applyAlignment="1">
      <alignment horizontal="left" vertical="top" wrapText="1"/>
    </xf>
    <xf numFmtId="0" fontId="101" fillId="0" borderId="74" xfId="0" applyNumberFormat="1" applyFont="1" applyFill="1" applyBorder="1" applyAlignment="1">
      <alignment horizontal="left" vertical="top" wrapText="1"/>
    </xf>
    <xf numFmtId="0" fontId="101" fillId="0" borderId="103" xfId="0" applyNumberFormat="1" applyFont="1" applyFill="1" applyBorder="1" applyAlignment="1">
      <alignment horizontal="left" vertical="top" wrapText="1"/>
    </xf>
    <xf numFmtId="0" fontId="98" fillId="0" borderId="54" xfId="0" applyFont="1" applyFill="1" applyBorder="1" applyAlignment="1">
      <alignment horizontal="center" vertical="center" wrapText="1"/>
    </xf>
    <xf numFmtId="0" fontId="101" fillId="0" borderId="61"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98" fillId="0" borderId="75" xfId="0" applyFont="1" applyBorder="1" applyAlignment="1">
      <alignment horizontal="center" vertical="center" wrapText="1"/>
    </xf>
    <xf numFmtId="0" fontId="98" fillId="0" borderId="60" xfId="0" applyFont="1" applyBorder="1" applyAlignment="1">
      <alignment horizontal="center" vertical="center" wrapText="1"/>
    </xf>
    <xf numFmtId="0" fontId="98" fillId="0" borderId="70" xfId="0" applyFont="1" applyFill="1" applyBorder="1" applyAlignment="1">
      <alignment horizontal="center" vertical="center" wrapText="1"/>
    </xf>
    <xf numFmtId="0" fontId="98" fillId="0" borderId="89" xfId="0" applyFont="1" applyFill="1" applyBorder="1" applyAlignment="1">
      <alignment horizontal="center" vertical="center" wrapText="1"/>
    </xf>
    <xf numFmtId="0" fontId="98" fillId="0" borderId="90" xfId="0" applyFont="1" applyFill="1" applyBorder="1" applyAlignment="1">
      <alignment horizontal="center" vertical="center" wrapText="1"/>
    </xf>
    <xf numFmtId="0" fontId="98" fillId="0" borderId="63" xfId="0" applyFont="1" applyBorder="1" applyAlignment="1">
      <alignment horizontal="center" vertical="top" wrapText="1"/>
    </xf>
    <xf numFmtId="0" fontId="98" fillId="0" borderId="56" xfId="0" applyFont="1" applyBorder="1" applyAlignment="1">
      <alignment horizontal="center" vertical="top" wrapText="1"/>
    </xf>
    <xf numFmtId="0" fontId="98" fillId="0" borderId="63" xfId="0" applyFont="1" applyFill="1" applyBorder="1" applyAlignment="1">
      <alignment horizontal="center" vertical="top" wrapText="1"/>
    </xf>
    <xf numFmtId="0" fontId="98" fillId="0" borderId="8" xfId="0" applyFont="1" applyFill="1" applyBorder="1" applyAlignment="1">
      <alignment horizontal="center" vertical="top" wrapText="1"/>
    </xf>
    <xf numFmtId="0" fontId="98" fillId="0" borderId="69" xfId="0" applyFont="1" applyFill="1" applyBorder="1" applyAlignment="1">
      <alignment horizontal="center" vertical="top" wrapText="1"/>
    </xf>
    <xf numFmtId="0" fontId="116" fillId="0" borderId="104" xfId="0" applyNumberFormat="1" applyFont="1" applyFill="1" applyBorder="1" applyAlignment="1">
      <alignment horizontal="left" vertical="top" wrapText="1"/>
    </xf>
    <xf numFmtId="0" fontId="116" fillId="0" borderId="105" xfId="0" applyNumberFormat="1" applyFont="1" applyFill="1" applyBorder="1" applyAlignment="1">
      <alignment horizontal="left" vertical="top" wrapText="1"/>
    </xf>
    <xf numFmtId="0" fontId="104" fillId="0" borderId="63" xfId="0" applyFont="1" applyBorder="1" applyAlignment="1">
      <alignment horizontal="center" vertical="center"/>
    </xf>
    <xf numFmtId="0" fontId="104" fillId="0" borderId="94" xfId="0" applyFont="1" applyBorder="1" applyAlignment="1">
      <alignment horizontal="center" vertical="center"/>
    </xf>
    <xf numFmtId="0" fontId="104" fillId="0" borderId="59" xfId="0" applyFont="1" applyBorder="1" applyAlignment="1">
      <alignment horizontal="center" vertical="center"/>
    </xf>
    <xf numFmtId="0" fontId="104" fillId="0" borderId="75" xfId="0" applyFont="1" applyBorder="1" applyAlignment="1">
      <alignment horizontal="center" vertical="center"/>
    </xf>
    <xf numFmtId="0" fontId="103" fillId="0" borderId="6" xfId="0" applyFont="1" applyBorder="1" applyAlignment="1">
      <alignment horizontal="center" vertical="center" wrapText="1"/>
    </xf>
    <xf numFmtId="0" fontId="103" fillId="0" borderId="38" xfId="0" applyFont="1" applyBorder="1" applyAlignment="1">
      <alignment horizontal="center" vertical="center" wrapText="1"/>
    </xf>
  </cellXfs>
  <cellStyles count="20967">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23" xfId="20966"/>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52500"/>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3"/>
      <c r="B1" s="98" t="s">
        <v>222</v>
      </c>
      <c r="C1" s="93"/>
    </row>
    <row r="2" spans="1:3">
      <c r="A2" s="99">
        <v>1</v>
      </c>
      <c r="B2" s="204" t="s">
        <v>223</v>
      </c>
      <c r="C2" s="36" t="s">
        <v>726</v>
      </c>
    </row>
    <row r="3" spans="1:3">
      <c r="A3" s="99">
        <v>2</v>
      </c>
      <c r="B3" s="205" t="s">
        <v>219</v>
      </c>
      <c r="C3" s="36" t="s">
        <v>702</v>
      </c>
    </row>
    <row r="4" spans="1:3">
      <c r="A4" s="99">
        <v>3</v>
      </c>
      <c r="B4" s="206" t="s">
        <v>224</v>
      </c>
      <c r="C4" s="36" t="s">
        <v>709</v>
      </c>
    </row>
    <row r="5" spans="1:3">
      <c r="A5" s="100">
        <v>4</v>
      </c>
      <c r="B5" s="207" t="s">
        <v>220</v>
      </c>
      <c r="C5" s="36" t="s">
        <v>727</v>
      </c>
    </row>
    <row r="6" spans="1:3" s="101" customFormat="1" ht="45.75" customHeight="1">
      <c r="A6" s="787" t="s">
        <v>296</v>
      </c>
      <c r="B6" s="788"/>
      <c r="C6" s="788"/>
    </row>
    <row r="7" spans="1:3" ht="15">
      <c r="A7" s="102" t="s">
        <v>29</v>
      </c>
      <c r="B7" s="98" t="s">
        <v>221</v>
      </c>
    </row>
    <row r="8" spans="1:3">
      <c r="A8" s="93">
        <v>1</v>
      </c>
      <c r="B8" s="124" t="s">
        <v>20</v>
      </c>
    </row>
    <row r="9" spans="1:3">
      <c r="A9" s="93">
        <v>2</v>
      </c>
      <c r="B9" s="125" t="s">
        <v>21</v>
      </c>
    </row>
    <row r="10" spans="1:3">
      <c r="A10" s="93">
        <v>3</v>
      </c>
      <c r="B10" s="125" t="s">
        <v>22</v>
      </c>
    </row>
    <row r="11" spans="1:3">
      <c r="A11" s="93">
        <v>4</v>
      </c>
      <c r="B11" s="125" t="s">
        <v>23</v>
      </c>
      <c r="C11" s="38"/>
    </row>
    <row r="12" spans="1:3">
      <c r="A12" s="93">
        <v>5</v>
      </c>
      <c r="B12" s="125" t="s">
        <v>24</v>
      </c>
    </row>
    <row r="13" spans="1:3">
      <c r="A13" s="93">
        <v>6</v>
      </c>
      <c r="B13" s="126" t="s">
        <v>231</v>
      </c>
    </row>
    <row r="14" spans="1:3">
      <c r="A14" s="93">
        <v>7</v>
      </c>
      <c r="B14" s="125" t="s">
        <v>225</v>
      </c>
    </row>
    <row r="15" spans="1:3">
      <c r="A15" s="93">
        <v>8</v>
      </c>
      <c r="B15" s="125" t="s">
        <v>226</v>
      </c>
    </row>
    <row r="16" spans="1:3">
      <c r="A16" s="93">
        <v>9</v>
      </c>
      <c r="B16" s="125" t="s">
        <v>25</v>
      </c>
    </row>
    <row r="17" spans="1:2">
      <c r="A17" s="203" t="s">
        <v>295</v>
      </c>
      <c r="B17" s="202" t="s">
        <v>282</v>
      </c>
    </row>
    <row r="18" spans="1:2">
      <c r="A18" s="93">
        <v>10</v>
      </c>
      <c r="B18" s="125" t="s">
        <v>26</v>
      </c>
    </row>
    <row r="19" spans="1:2">
      <c r="A19" s="93">
        <v>11</v>
      </c>
      <c r="B19" s="126" t="s">
        <v>227</v>
      </c>
    </row>
    <row r="20" spans="1:2">
      <c r="A20" s="93">
        <v>12</v>
      </c>
      <c r="B20" s="126" t="s">
        <v>27</v>
      </c>
    </row>
    <row r="21" spans="1:2">
      <c r="A21" s="254">
        <v>13</v>
      </c>
      <c r="B21" s="255" t="s">
        <v>228</v>
      </c>
    </row>
    <row r="22" spans="1:2">
      <c r="A22" s="254">
        <v>14</v>
      </c>
      <c r="B22" s="256" t="s">
        <v>253</v>
      </c>
    </row>
    <row r="23" spans="1:2">
      <c r="A23" s="257">
        <v>15</v>
      </c>
      <c r="B23" s="258" t="s">
        <v>28</v>
      </c>
    </row>
    <row r="24" spans="1:2">
      <c r="A24" s="257">
        <v>15.1</v>
      </c>
      <c r="B24" s="259" t="s">
        <v>309</v>
      </c>
    </row>
    <row r="25" spans="1:2">
      <c r="A25" s="257">
        <v>16</v>
      </c>
      <c r="B25" s="259" t="s">
        <v>369</v>
      </c>
    </row>
    <row r="26" spans="1:2">
      <c r="A26" s="257">
        <v>17</v>
      </c>
      <c r="B26" s="259" t="s">
        <v>410</v>
      </c>
    </row>
    <row r="27" spans="1:2">
      <c r="A27" s="257">
        <v>18</v>
      </c>
      <c r="B27" s="259" t="s">
        <v>690</v>
      </c>
    </row>
    <row r="28" spans="1:2">
      <c r="A28" s="257">
        <v>19</v>
      </c>
      <c r="B28" s="259" t="s">
        <v>691</v>
      </c>
    </row>
    <row r="29" spans="1:2">
      <c r="A29" s="257">
        <v>20</v>
      </c>
      <c r="B29" s="320" t="s">
        <v>692</v>
      </c>
    </row>
    <row r="30" spans="1:2">
      <c r="A30" s="257">
        <v>21</v>
      </c>
      <c r="B30" s="259" t="s">
        <v>526</v>
      </c>
    </row>
    <row r="31" spans="1:2">
      <c r="A31" s="257">
        <v>22</v>
      </c>
      <c r="B31" s="259" t="s">
        <v>693</v>
      </c>
    </row>
    <row r="32" spans="1:2">
      <c r="A32" s="257">
        <v>23</v>
      </c>
      <c r="B32" s="259" t="s">
        <v>694</v>
      </c>
    </row>
    <row r="33" spans="1:2">
      <c r="A33" s="257">
        <v>24</v>
      </c>
      <c r="B33" s="259" t="s">
        <v>695</v>
      </c>
    </row>
    <row r="34" spans="1:2">
      <c r="A34" s="257">
        <v>25</v>
      </c>
      <c r="B34" s="259" t="s">
        <v>411</v>
      </c>
    </row>
    <row r="35" spans="1:2">
      <c r="A35" s="257">
        <v>26</v>
      </c>
      <c r="B35" s="259" t="s">
        <v>548</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Assets, ECL and write-offs by risk classes"/>
    <hyperlink ref="B28" display="Assets, ECL and write-offs by Sectors of income source"/>
    <hyperlink ref="B30" display="Changes in the stock of non-performing loans over the period"/>
    <hyperlink ref="B31" display="Distribution of loans, Debt securities  and Off-balance-sheet items according to  Credit Risk stages and Past due days"/>
    <hyperlink ref="B32" display="Loans Distributed according to LTV ratio, Loan reserves, Value of collateral for loans and loans secured by guarantees according to Credit Risk stages and past due days"/>
    <hyperlink ref="B33" display="Loans and ECL on loans distributed according to Sectors of income source and Credit Risk stages"/>
    <hyperlink ref="B34" display="Loans, corporate debt securities and Off-balance-sheet items distributed by type of collateral"/>
    <hyperlink ref="B29" display="Change in ECL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pane xSplit="1" ySplit="5" topLeftCell="B33" activePane="bottomRight" state="frozen"/>
      <selection activeCell="B9" sqref="B9"/>
      <selection pane="topRight" activeCell="B9" sqref="B9"/>
      <selection pane="bottomLeft" activeCell="B9" sqref="B9"/>
      <selection pane="bottomRight" activeCell="B24" sqref="B24"/>
    </sheetView>
  </sheetViews>
  <sheetFormatPr defaultColWidth="9.140625" defaultRowHeight="12.75"/>
  <cols>
    <col min="1" max="1" width="9.42578125" style="41" bestFit="1" customWidth="1"/>
    <col min="2" max="2" width="132.42578125" style="4" customWidth="1"/>
    <col min="3" max="3" width="18.42578125" style="4" customWidth="1"/>
    <col min="4" max="16384" width="9.140625" style="4"/>
  </cols>
  <sheetData>
    <row r="1" spans="1:3">
      <c r="A1" s="2" t="s">
        <v>30</v>
      </c>
      <c r="B1" s="3" t="str">
        <f>'Info '!C2</f>
        <v>JSC "BASISBANK"</v>
      </c>
    </row>
    <row r="2" spans="1:3" s="34" customFormat="1" ht="15.75" customHeight="1">
      <c r="A2" s="34" t="s">
        <v>31</v>
      </c>
      <c r="B2" s="518">
        <f>'1. key ratios '!B2</f>
        <v>45199</v>
      </c>
    </row>
    <row r="3" spans="1:3" s="34" customFormat="1" ht="15.75" customHeight="1"/>
    <row r="4" spans="1:3" ht="13.5" thickBot="1">
      <c r="A4" s="41" t="s">
        <v>143</v>
      </c>
      <c r="B4" s="74" t="s">
        <v>142</v>
      </c>
    </row>
    <row r="5" spans="1:3">
      <c r="A5" s="42" t="s">
        <v>6</v>
      </c>
      <c r="B5" s="43"/>
      <c r="C5" s="44" t="s">
        <v>35</v>
      </c>
    </row>
    <row r="6" spans="1:3">
      <c r="A6" s="45">
        <v>1</v>
      </c>
      <c r="B6" s="46" t="s">
        <v>141</v>
      </c>
      <c r="C6" s="47">
        <f>SUM(C7:C11)</f>
        <v>481915465.10000002</v>
      </c>
    </row>
    <row r="7" spans="1:3">
      <c r="A7" s="45">
        <v>2</v>
      </c>
      <c r="B7" s="48" t="s">
        <v>140</v>
      </c>
      <c r="C7" s="49">
        <v>17091531</v>
      </c>
    </row>
    <row r="8" spans="1:3">
      <c r="A8" s="45">
        <v>3</v>
      </c>
      <c r="B8" s="50" t="s">
        <v>139</v>
      </c>
      <c r="C8" s="49">
        <v>101066231.76000001</v>
      </c>
    </row>
    <row r="9" spans="1:3">
      <c r="A9" s="45">
        <v>4</v>
      </c>
      <c r="B9" s="50" t="s">
        <v>138</v>
      </c>
      <c r="C9" s="49">
        <v>14861006.990000002</v>
      </c>
    </row>
    <row r="10" spans="1:3">
      <c r="A10" s="45">
        <v>5</v>
      </c>
      <c r="B10" s="50" t="s">
        <v>137</v>
      </c>
      <c r="C10" s="49">
        <v>2606149.35</v>
      </c>
    </row>
    <row r="11" spans="1:3">
      <c r="A11" s="45">
        <v>6</v>
      </c>
      <c r="B11" s="51" t="s">
        <v>136</v>
      </c>
      <c r="C11" s="49">
        <v>346290546</v>
      </c>
    </row>
    <row r="12" spans="1:3" s="20" customFormat="1">
      <c r="A12" s="45">
        <v>7</v>
      </c>
      <c r="B12" s="46" t="s">
        <v>135</v>
      </c>
      <c r="C12" s="52">
        <f>SUM(C13:C28)</f>
        <v>28761254.210000001</v>
      </c>
    </row>
    <row r="13" spans="1:3" s="20" customFormat="1">
      <c r="A13" s="45">
        <v>8</v>
      </c>
      <c r="B13" s="53" t="s">
        <v>134</v>
      </c>
      <c r="C13" s="54">
        <v>14861006.990000002</v>
      </c>
    </row>
    <row r="14" spans="1:3" s="20" customFormat="1" ht="25.5">
      <c r="A14" s="45">
        <v>9</v>
      </c>
      <c r="B14" s="55" t="s">
        <v>133</v>
      </c>
      <c r="C14" s="54">
        <v>0</v>
      </c>
    </row>
    <row r="15" spans="1:3" s="20" customFormat="1">
      <c r="A15" s="45">
        <v>10</v>
      </c>
      <c r="B15" s="56" t="s">
        <v>132</v>
      </c>
      <c r="C15" s="54">
        <v>10103597.220000001</v>
      </c>
    </row>
    <row r="16" spans="1:3" s="20" customFormat="1">
      <c r="A16" s="45">
        <v>11</v>
      </c>
      <c r="B16" s="57" t="s">
        <v>131</v>
      </c>
      <c r="C16" s="54">
        <v>0</v>
      </c>
    </row>
    <row r="17" spans="1:3" s="20" customFormat="1">
      <c r="A17" s="45">
        <v>12</v>
      </c>
      <c r="B17" s="56" t="s">
        <v>130</v>
      </c>
      <c r="C17" s="54">
        <v>0</v>
      </c>
    </row>
    <row r="18" spans="1:3" s="20" customFormat="1">
      <c r="A18" s="45">
        <v>13</v>
      </c>
      <c r="B18" s="56" t="s">
        <v>129</v>
      </c>
      <c r="C18" s="54">
        <v>0</v>
      </c>
    </row>
    <row r="19" spans="1:3" s="20" customFormat="1">
      <c r="A19" s="45">
        <v>14</v>
      </c>
      <c r="B19" s="56" t="s">
        <v>128</v>
      </c>
      <c r="C19" s="54">
        <v>0</v>
      </c>
    </row>
    <row r="20" spans="1:3" s="20" customFormat="1">
      <c r="A20" s="45">
        <v>15</v>
      </c>
      <c r="B20" s="56" t="s">
        <v>127</v>
      </c>
      <c r="C20" s="54">
        <v>0</v>
      </c>
    </row>
    <row r="21" spans="1:3" s="20" customFormat="1" ht="25.5">
      <c r="A21" s="45">
        <v>16</v>
      </c>
      <c r="B21" s="55" t="s">
        <v>126</v>
      </c>
      <c r="C21" s="54">
        <v>0</v>
      </c>
    </row>
    <row r="22" spans="1:3" s="20" customFormat="1">
      <c r="A22" s="45">
        <v>17</v>
      </c>
      <c r="B22" s="58" t="s">
        <v>125</v>
      </c>
      <c r="C22" s="54">
        <v>3796650</v>
      </c>
    </row>
    <row r="23" spans="1:3" s="20" customFormat="1">
      <c r="A23" s="45">
        <v>18</v>
      </c>
      <c r="B23" s="775" t="s">
        <v>549</v>
      </c>
      <c r="C23" s="322"/>
    </row>
    <row r="24" spans="1:3" s="20" customFormat="1">
      <c r="A24" s="45">
        <v>19</v>
      </c>
      <c r="B24" s="55" t="s">
        <v>124</v>
      </c>
      <c r="C24" s="54"/>
    </row>
    <row r="25" spans="1:3" s="20" customFormat="1" ht="25.5">
      <c r="A25" s="45">
        <v>20</v>
      </c>
      <c r="B25" s="55" t="s">
        <v>101</v>
      </c>
      <c r="C25" s="54"/>
    </row>
    <row r="26" spans="1:3" s="20" customFormat="1">
      <c r="A26" s="45">
        <v>21</v>
      </c>
      <c r="B26" s="59" t="s">
        <v>123</v>
      </c>
      <c r="C26" s="54"/>
    </row>
    <row r="27" spans="1:3" s="20" customFormat="1">
      <c r="A27" s="45">
        <v>22</v>
      </c>
      <c r="B27" s="59" t="s">
        <v>122</v>
      </c>
      <c r="C27" s="54"/>
    </row>
    <row r="28" spans="1:3" s="20" customFormat="1">
      <c r="A28" s="45">
        <v>23</v>
      </c>
      <c r="B28" s="59" t="s">
        <v>121</v>
      </c>
      <c r="C28" s="54"/>
    </row>
    <row r="29" spans="1:3" s="20" customFormat="1">
      <c r="A29" s="45">
        <v>24</v>
      </c>
      <c r="B29" s="60" t="s">
        <v>120</v>
      </c>
      <c r="C29" s="52">
        <f>C6-C12</f>
        <v>453154210.89000005</v>
      </c>
    </row>
    <row r="30" spans="1:3" s="20" customFormat="1">
      <c r="A30" s="61"/>
      <c r="B30" s="62"/>
      <c r="C30" s="54"/>
    </row>
    <row r="31" spans="1:3" s="20" customFormat="1">
      <c r="A31" s="61">
        <v>25</v>
      </c>
      <c r="B31" s="60" t="s">
        <v>119</v>
      </c>
      <c r="C31" s="52">
        <f>C32+C35</f>
        <v>0</v>
      </c>
    </row>
    <row r="32" spans="1:3" s="20" customFormat="1">
      <c r="A32" s="61">
        <v>26</v>
      </c>
      <c r="B32" s="50" t="s">
        <v>118</v>
      </c>
      <c r="C32" s="63">
        <f>C33+C34</f>
        <v>0</v>
      </c>
    </row>
    <row r="33" spans="1:3" s="20" customFormat="1">
      <c r="A33" s="61">
        <v>27</v>
      </c>
      <c r="B33" s="64" t="s">
        <v>192</v>
      </c>
      <c r="C33" s="54"/>
    </row>
    <row r="34" spans="1:3" s="20" customFormat="1">
      <c r="A34" s="61">
        <v>28</v>
      </c>
      <c r="B34" s="64" t="s">
        <v>117</v>
      </c>
      <c r="C34" s="54"/>
    </row>
    <row r="35" spans="1:3" s="20" customFormat="1">
      <c r="A35" s="61">
        <v>29</v>
      </c>
      <c r="B35" s="50" t="s">
        <v>116</v>
      </c>
      <c r="C35" s="54"/>
    </row>
    <row r="36" spans="1:3" s="20" customFormat="1">
      <c r="A36" s="61">
        <v>30</v>
      </c>
      <c r="B36" s="60" t="s">
        <v>115</v>
      </c>
      <c r="C36" s="52">
        <f>SUM(C37:C41)</f>
        <v>0</v>
      </c>
    </row>
    <row r="37" spans="1:3" s="20" customFormat="1">
      <c r="A37" s="61">
        <v>31</v>
      </c>
      <c r="B37" s="55" t="s">
        <v>114</v>
      </c>
      <c r="C37" s="54"/>
    </row>
    <row r="38" spans="1:3" s="20" customFormat="1">
      <c r="A38" s="61">
        <v>32</v>
      </c>
      <c r="B38" s="56" t="s">
        <v>113</v>
      </c>
      <c r="C38" s="54"/>
    </row>
    <row r="39" spans="1:3" s="20" customFormat="1" ht="25.5">
      <c r="A39" s="61">
        <v>33</v>
      </c>
      <c r="B39" s="55" t="s">
        <v>112</v>
      </c>
      <c r="C39" s="54"/>
    </row>
    <row r="40" spans="1:3" s="20" customFormat="1" ht="25.5">
      <c r="A40" s="61">
        <v>34</v>
      </c>
      <c r="B40" s="55" t="s">
        <v>101</v>
      </c>
      <c r="C40" s="54"/>
    </row>
    <row r="41" spans="1:3" s="20" customFormat="1">
      <c r="A41" s="61">
        <v>35</v>
      </c>
      <c r="B41" s="59" t="s">
        <v>111</v>
      </c>
      <c r="C41" s="54"/>
    </row>
    <row r="42" spans="1:3" s="20" customFormat="1">
      <c r="A42" s="61">
        <v>36</v>
      </c>
      <c r="B42" s="60" t="s">
        <v>110</v>
      </c>
      <c r="C42" s="52">
        <f>C31-C36</f>
        <v>0</v>
      </c>
    </row>
    <row r="43" spans="1:3" s="20" customFormat="1">
      <c r="A43" s="61"/>
      <c r="B43" s="62"/>
      <c r="C43" s="54"/>
    </row>
    <row r="44" spans="1:3" s="20" customFormat="1">
      <c r="A44" s="61">
        <v>37</v>
      </c>
      <c r="B44" s="65" t="s">
        <v>109</v>
      </c>
      <c r="C44" s="52">
        <f>SUM(C45:C47)</f>
        <v>81596908.400000006</v>
      </c>
    </row>
    <row r="45" spans="1:3" s="20" customFormat="1">
      <c r="A45" s="61">
        <v>38</v>
      </c>
      <c r="B45" s="50" t="s">
        <v>108</v>
      </c>
      <c r="C45" s="54">
        <v>81596908.400000006</v>
      </c>
    </row>
    <row r="46" spans="1:3" s="20" customFormat="1">
      <c r="A46" s="61">
        <v>39</v>
      </c>
      <c r="B46" s="50" t="s">
        <v>107</v>
      </c>
      <c r="C46" s="54"/>
    </row>
    <row r="47" spans="1:3" s="20" customFormat="1">
      <c r="A47" s="61">
        <v>40</v>
      </c>
      <c r="B47" s="50" t="s">
        <v>106</v>
      </c>
      <c r="C47" s="54"/>
    </row>
    <row r="48" spans="1:3" s="20" customFormat="1">
      <c r="A48" s="61">
        <v>41</v>
      </c>
      <c r="B48" s="65" t="s">
        <v>105</v>
      </c>
      <c r="C48" s="52">
        <f>SUM(C49:C52)</f>
        <v>0</v>
      </c>
    </row>
    <row r="49" spans="1:3" s="20" customFormat="1">
      <c r="A49" s="61">
        <v>42</v>
      </c>
      <c r="B49" s="55" t="s">
        <v>104</v>
      </c>
      <c r="C49" s="54"/>
    </row>
    <row r="50" spans="1:3" s="20" customFormat="1">
      <c r="A50" s="61">
        <v>43</v>
      </c>
      <c r="B50" s="56" t="s">
        <v>103</v>
      </c>
      <c r="C50" s="54"/>
    </row>
    <row r="51" spans="1:3" s="20" customFormat="1">
      <c r="A51" s="61">
        <v>44</v>
      </c>
      <c r="B51" s="55" t="s">
        <v>102</v>
      </c>
      <c r="C51" s="54"/>
    </row>
    <row r="52" spans="1:3" s="20" customFormat="1" ht="25.5">
      <c r="A52" s="61">
        <v>45</v>
      </c>
      <c r="B52" s="55" t="s">
        <v>101</v>
      </c>
      <c r="C52" s="54"/>
    </row>
    <row r="53" spans="1:3" s="20" customFormat="1" ht="13.5" thickBot="1">
      <c r="A53" s="61">
        <v>46</v>
      </c>
      <c r="B53" s="66" t="s">
        <v>100</v>
      </c>
      <c r="C53" s="67">
        <f>C44-C48</f>
        <v>81596908.400000006</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17" sqref="H17"/>
    </sheetView>
  </sheetViews>
  <sheetFormatPr defaultColWidth="9.140625" defaultRowHeight="12.75"/>
  <cols>
    <col min="1" max="1" width="9.42578125" style="137" bestFit="1" customWidth="1"/>
    <col min="2" max="2" width="59" style="137" customWidth="1"/>
    <col min="3" max="3" width="16.7109375" style="137" bestFit="1" customWidth="1"/>
    <col min="4" max="4" width="14.28515625" style="137" bestFit="1" customWidth="1"/>
    <col min="5" max="16384" width="9.140625" style="137"/>
  </cols>
  <sheetData>
    <row r="1" spans="1:4" ht="15">
      <c r="A1" s="183" t="s">
        <v>30</v>
      </c>
      <c r="B1" s="3" t="str">
        <f>'Info '!C2</f>
        <v>JSC "BASISBANK"</v>
      </c>
    </row>
    <row r="2" spans="1:4" s="112" customFormat="1" ht="15.75" customHeight="1">
      <c r="A2" s="112" t="s">
        <v>31</v>
      </c>
      <c r="B2" s="518">
        <f>'1. key ratios '!B2</f>
        <v>45199</v>
      </c>
    </row>
    <row r="3" spans="1:4" s="112" customFormat="1" ht="15.75" customHeight="1"/>
    <row r="4" spans="1:4" ht="13.5" thickBot="1">
      <c r="A4" s="155" t="s">
        <v>281</v>
      </c>
      <c r="B4" s="191" t="s">
        <v>282</v>
      </c>
    </row>
    <row r="5" spans="1:4" s="192" customFormat="1" ht="12.75" customHeight="1">
      <c r="A5" s="252"/>
      <c r="B5" s="253" t="s">
        <v>285</v>
      </c>
      <c r="C5" s="184" t="s">
        <v>283</v>
      </c>
      <c r="D5" s="185" t="s">
        <v>284</v>
      </c>
    </row>
    <row r="6" spans="1:4" s="193" customFormat="1">
      <c r="A6" s="186">
        <v>1</v>
      </c>
      <c r="B6" s="248" t="s">
        <v>286</v>
      </c>
      <c r="C6" s="248"/>
      <c r="D6" s="187"/>
    </row>
    <row r="7" spans="1:4" s="193" customFormat="1">
      <c r="A7" s="188" t="s">
        <v>272</v>
      </c>
      <c r="B7" s="249" t="s">
        <v>287</v>
      </c>
      <c r="C7" s="241">
        <v>4.4999999999999998E-2</v>
      </c>
      <c r="D7" s="520">
        <f>C7*'5. RWA '!$C$13</f>
        <v>128145634.69356163</v>
      </c>
    </row>
    <row r="8" spans="1:4" s="193" customFormat="1">
      <c r="A8" s="188" t="s">
        <v>273</v>
      </c>
      <c r="B8" s="249" t="s">
        <v>288</v>
      </c>
      <c r="C8" s="242">
        <v>0.06</v>
      </c>
      <c r="D8" s="520">
        <f>C8*'5. RWA '!$C$13</f>
        <v>170860846.25808215</v>
      </c>
    </row>
    <row r="9" spans="1:4" s="193" customFormat="1">
      <c r="A9" s="188" t="s">
        <v>274</v>
      </c>
      <c r="B9" s="249" t="s">
        <v>289</v>
      </c>
      <c r="C9" s="242">
        <v>0.08</v>
      </c>
      <c r="D9" s="520">
        <f>C9*'5. RWA '!$C$13</f>
        <v>227814461.67744291</v>
      </c>
    </row>
    <row r="10" spans="1:4" s="193" customFormat="1">
      <c r="A10" s="186" t="s">
        <v>275</v>
      </c>
      <c r="B10" s="248" t="s">
        <v>290</v>
      </c>
      <c r="C10" s="243"/>
      <c r="D10" s="521"/>
    </row>
    <row r="11" spans="1:4" s="194" customFormat="1">
      <c r="A11" s="189" t="s">
        <v>276</v>
      </c>
      <c r="B11" s="240" t="s">
        <v>355</v>
      </c>
      <c r="C11" s="244">
        <v>2.5000000000000001E-2</v>
      </c>
      <c r="D11" s="520">
        <f>C11*'5. RWA '!$C$13</f>
        <v>71192019.274200901</v>
      </c>
    </row>
    <row r="12" spans="1:4" s="194" customFormat="1">
      <c r="A12" s="189" t="s">
        <v>277</v>
      </c>
      <c r="B12" s="240" t="s">
        <v>291</v>
      </c>
      <c r="C12" s="244">
        <v>0</v>
      </c>
      <c r="D12" s="520">
        <f>C12*'5. RWA '!$C$13</f>
        <v>0</v>
      </c>
    </row>
    <row r="13" spans="1:4" s="194" customFormat="1">
      <c r="A13" s="189" t="s">
        <v>278</v>
      </c>
      <c r="B13" s="240" t="s">
        <v>292</v>
      </c>
      <c r="C13" s="244"/>
      <c r="D13" s="520">
        <f>C13*'5. RWA '!$C$13</f>
        <v>0</v>
      </c>
    </row>
    <row r="14" spans="1:4" s="194" customFormat="1">
      <c r="A14" s="186" t="s">
        <v>279</v>
      </c>
      <c r="B14" s="248" t="s">
        <v>353</v>
      </c>
      <c r="C14" s="245"/>
      <c r="D14" s="521"/>
    </row>
    <row r="15" spans="1:4" s="194" customFormat="1">
      <c r="A15" s="189">
        <v>3.1</v>
      </c>
      <c r="B15" s="240" t="s">
        <v>297</v>
      </c>
      <c r="C15" s="244">
        <v>4.9852835253084961E-2</v>
      </c>
      <c r="D15" s="520">
        <f>C15*'5. RWA '!$C$13</f>
        <v>141964960.32844746</v>
      </c>
    </row>
    <row r="16" spans="1:4" s="194" customFormat="1">
      <c r="A16" s="189">
        <v>3.2</v>
      </c>
      <c r="B16" s="240" t="s">
        <v>298</v>
      </c>
      <c r="C16" s="244">
        <v>5.8565593987418785E-2</v>
      </c>
      <c r="D16" s="520">
        <f>C16*'5. RWA '!$C$13</f>
        <v>166776115.8382937</v>
      </c>
    </row>
    <row r="17" spans="1:6" s="193" customFormat="1">
      <c r="A17" s="189">
        <v>3.3</v>
      </c>
      <c r="B17" s="240" t="s">
        <v>299</v>
      </c>
      <c r="C17" s="244">
        <v>7.0029750216805381E-2</v>
      </c>
      <c r="D17" s="520">
        <f>C17*'5. RWA '!$C$13</f>
        <v>199422373.08809134</v>
      </c>
    </row>
    <row r="18" spans="1:6" s="192" customFormat="1" ht="12.75" customHeight="1">
      <c r="A18" s="250"/>
      <c r="B18" s="251" t="s">
        <v>352</v>
      </c>
      <c r="C18" s="246" t="s">
        <v>283</v>
      </c>
      <c r="D18" s="522" t="s">
        <v>284</v>
      </c>
    </row>
    <row r="19" spans="1:6" s="193" customFormat="1">
      <c r="A19" s="190">
        <v>4</v>
      </c>
      <c r="B19" s="240" t="s">
        <v>293</v>
      </c>
      <c r="C19" s="244">
        <f>C7+C11+C12+C13+C15</f>
        <v>0.11985283525308496</v>
      </c>
      <c r="D19" s="520">
        <f>C19*'5. RWA '!$C$13</f>
        <v>341302614.29620999</v>
      </c>
    </row>
    <row r="20" spans="1:6" s="193" customFormat="1">
      <c r="A20" s="190">
        <v>5</v>
      </c>
      <c r="B20" s="240" t="s">
        <v>90</v>
      </c>
      <c r="C20" s="244">
        <f>C8+C11+C12+C13+C16</f>
        <v>0.14356559398741878</v>
      </c>
      <c r="D20" s="520">
        <f>C20*'5. RWA '!$C$13</f>
        <v>408828981.37057674</v>
      </c>
    </row>
    <row r="21" spans="1:6" s="193" customFormat="1" ht="13.5" thickBot="1">
      <c r="A21" s="195" t="s">
        <v>280</v>
      </c>
      <c r="B21" s="196" t="s">
        <v>294</v>
      </c>
      <c r="C21" s="247">
        <f>C9+C11+C12+C13+C17</f>
        <v>0.17502975021680539</v>
      </c>
      <c r="D21" s="523">
        <f>C21*'5. RWA '!$C$13</f>
        <v>498428854.0397352</v>
      </c>
    </row>
    <row r="22" spans="1:6">
      <c r="F22" s="155"/>
    </row>
    <row r="23" spans="1:6">
      <c r="B23" s="154"/>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pane xSplit="1" ySplit="5" topLeftCell="B39" activePane="bottomRight" state="frozen"/>
      <selection activeCell="B47" sqref="B47"/>
      <selection pane="topRight" activeCell="B47" sqref="B47"/>
      <selection pane="bottomLeft" activeCell="B47" sqref="B47"/>
      <selection pane="bottomRight" activeCell="D66" sqref="D66"/>
    </sheetView>
  </sheetViews>
  <sheetFormatPr defaultColWidth="9.140625" defaultRowHeight="12"/>
  <cols>
    <col min="1" max="1" width="10.7109375" style="529" customWidth="1"/>
    <col min="2" max="2" width="91.85546875" style="529" customWidth="1"/>
    <col min="3" max="3" width="22.28515625" style="529" customWidth="1"/>
    <col min="4" max="4" width="25.7109375" style="529" customWidth="1"/>
    <col min="5" max="5" width="9.42578125" style="529" customWidth="1"/>
    <col min="6" max="16384" width="9.140625" style="529"/>
  </cols>
  <sheetData>
    <row r="1" spans="1:9">
      <c r="A1" s="527" t="s">
        <v>30</v>
      </c>
      <c r="B1" s="528" t="str">
        <f>'Info '!C2</f>
        <v>JSC "BASISBANK"</v>
      </c>
    </row>
    <row r="2" spans="1:9" s="530" customFormat="1" ht="15.75" customHeight="1">
      <c r="A2" s="527" t="s">
        <v>31</v>
      </c>
      <c r="B2" s="587">
        <f>'1. key ratios '!B2</f>
        <v>45199</v>
      </c>
    </row>
    <row r="3" spans="1:9" s="530" customFormat="1" ht="15.75" customHeight="1">
      <c r="A3" s="531"/>
    </row>
    <row r="4" spans="1:9" s="530" customFormat="1" ht="15.75" customHeight="1" thickBot="1">
      <c r="A4" s="530" t="s">
        <v>47</v>
      </c>
      <c r="B4" s="532" t="s">
        <v>178</v>
      </c>
      <c r="D4" s="533" t="s">
        <v>35</v>
      </c>
    </row>
    <row r="5" spans="1:9" ht="55.5" customHeight="1">
      <c r="A5" s="534" t="s">
        <v>6</v>
      </c>
      <c r="B5" s="535" t="s">
        <v>218</v>
      </c>
      <c r="C5" s="536" t="s">
        <v>656</v>
      </c>
      <c r="D5" s="537" t="s">
        <v>49</v>
      </c>
    </row>
    <row r="6" spans="1:9" ht="12.75">
      <c r="A6" s="777">
        <v>1</v>
      </c>
      <c r="B6" s="538" t="s">
        <v>557</v>
      </c>
      <c r="C6" s="539">
        <f>SUM(C7:C9)</f>
        <v>386387351.13</v>
      </c>
      <c r="D6" s="540"/>
      <c r="E6" s="541"/>
      <c r="I6" s="776"/>
    </row>
    <row r="7" spans="1:9" ht="12.75">
      <c r="A7" s="777">
        <v>1.1000000000000001</v>
      </c>
      <c r="B7" s="542" t="s">
        <v>558</v>
      </c>
      <c r="C7" s="543">
        <v>76015014.120000005</v>
      </c>
      <c r="D7" s="544"/>
      <c r="E7" s="541"/>
      <c r="I7" s="776"/>
    </row>
    <row r="8" spans="1:9" ht="12.75">
      <c r="A8" s="777">
        <v>1.2</v>
      </c>
      <c r="B8" s="542" t="s">
        <v>559</v>
      </c>
      <c r="C8" s="543">
        <v>237412907.00999999</v>
      </c>
      <c r="D8" s="544"/>
      <c r="E8" s="541"/>
      <c r="I8" s="776"/>
    </row>
    <row r="9" spans="1:9" ht="12.75">
      <c r="A9" s="777">
        <v>1.3</v>
      </c>
      <c r="B9" s="542" t="s">
        <v>560</v>
      </c>
      <c r="C9" s="543">
        <v>72959430</v>
      </c>
      <c r="D9" s="545"/>
      <c r="E9" s="541"/>
      <c r="I9" s="776"/>
    </row>
    <row r="10" spans="1:9" ht="12.75">
      <c r="A10" s="777">
        <v>2</v>
      </c>
      <c r="B10" s="546" t="s">
        <v>561</v>
      </c>
      <c r="C10" s="539">
        <v>114000</v>
      </c>
      <c r="D10" s="545"/>
      <c r="E10" s="541"/>
      <c r="I10" s="776"/>
    </row>
    <row r="11" spans="1:9" ht="12.75">
      <c r="A11" s="777">
        <v>2.1</v>
      </c>
      <c r="B11" s="547" t="s">
        <v>562</v>
      </c>
      <c r="C11" s="548">
        <v>114000</v>
      </c>
      <c r="D11" s="549"/>
      <c r="E11" s="550"/>
      <c r="I11" s="776"/>
    </row>
    <row r="12" spans="1:9" ht="12.75">
      <c r="A12" s="777">
        <v>3</v>
      </c>
      <c r="B12" s="551" t="s">
        <v>563</v>
      </c>
      <c r="C12" s="552">
        <v>0</v>
      </c>
      <c r="D12" s="549"/>
      <c r="E12" s="550"/>
      <c r="I12" s="776"/>
    </row>
    <row r="13" spans="1:9" ht="12.75">
      <c r="A13" s="777">
        <v>4</v>
      </c>
      <c r="B13" s="553" t="s">
        <v>564</v>
      </c>
      <c r="C13" s="552">
        <v>0</v>
      </c>
      <c r="D13" s="549"/>
      <c r="E13" s="550"/>
      <c r="I13" s="776"/>
    </row>
    <row r="14" spans="1:9" ht="12.75">
      <c r="A14" s="777">
        <v>5</v>
      </c>
      <c r="B14" s="554" t="s">
        <v>565</v>
      </c>
      <c r="C14" s="552">
        <f>SUM(C15:C17)</f>
        <v>206162488.87</v>
      </c>
      <c r="D14" s="549"/>
      <c r="E14" s="550"/>
      <c r="I14" s="776"/>
    </row>
    <row r="15" spans="1:9" ht="12.75">
      <c r="A15" s="777">
        <v>5.0999999999999996</v>
      </c>
      <c r="B15" s="555" t="s">
        <v>566</v>
      </c>
      <c r="C15" s="556">
        <v>0</v>
      </c>
      <c r="D15" s="549"/>
      <c r="E15" s="541"/>
      <c r="I15" s="776"/>
    </row>
    <row r="16" spans="1:9" ht="12.75">
      <c r="A16" s="777">
        <v>5.2</v>
      </c>
      <c r="B16" s="555" t="s">
        <v>567</v>
      </c>
      <c r="C16" s="543">
        <v>206162488.87</v>
      </c>
      <c r="D16" s="545"/>
      <c r="E16" s="541"/>
      <c r="I16" s="776"/>
    </row>
    <row r="17" spans="1:9" ht="12.75">
      <c r="A17" s="777">
        <v>5.3</v>
      </c>
      <c r="B17" s="557" t="s">
        <v>568</v>
      </c>
      <c r="C17" s="543">
        <v>0</v>
      </c>
      <c r="D17" s="545"/>
      <c r="E17" s="541"/>
      <c r="I17" s="776"/>
    </row>
    <row r="18" spans="1:9" ht="12.75">
      <c r="A18" s="777">
        <v>6</v>
      </c>
      <c r="B18" s="551" t="s">
        <v>569</v>
      </c>
      <c r="C18" s="539">
        <f>SUM(C19:C20)</f>
        <v>2445638582.3899999</v>
      </c>
      <c r="D18" s="545"/>
      <c r="E18" s="541"/>
      <c r="I18" s="776"/>
    </row>
    <row r="19" spans="1:9" ht="12.75">
      <c r="A19" s="777">
        <v>6.1</v>
      </c>
      <c r="B19" s="555" t="s">
        <v>567</v>
      </c>
      <c r="C19" s="548">
        <v>148429825.15000001</v>
      </c>
      <c r="D19" s="545"/>
      <c r="E19" s="541"/>
      <c r="I19" s="776"/>
    </row>
    <row r="20" spans="1:9" ht="12.75">
      <c r="A20" s="777">
        <v>6.2</v>
      </c>
      <c r="B20" s="557" t="s">
        <v>568</v>
      </c>
      <c r="C20" s="548">
        <v>2297208757.2399998</v>
      </c>
      <c r="D20" s="545"/>
      <c r="E20" s="541"/>
      <c r="I20" s="776"/>
    </row>
    <row r="21" spans="1:9" ht="12.75">
      <c r="A21" s="777">
        <v>7</v>
      </c>
      <c r="B21" s="546" t="s">
        <v>570</v>
      </c>
      <c r="C21" s="552">
        <v>20859116.82</v>
      </c>
      <c r="D21" s="778" t="s">
        <v>731</v>
      </c>
      <c r="E21" s="541"/>
      <c r="I21" s="776"/>
    </row>
    <row r="22" spans="1:9" ht="12.75">
      <c r="A22" s="777">
        <v>8</v>
      </c>
      <c r="B22" s="558" t="s">
        <v>571</v>
      </c>
      <c r="C22" s="539">
        <v>361100</v>
      </c>
      <c r="D22" s="545"/>
      <c r="E22" s="541"/>
      <c r="I22" s="776"/>
    </row>
    <row r="23" spans="1:9" ht="12.75">
      <c r="A23" s="777">
        <v>9</v>
      </c>
      <c r="B23" s="553" t="s">
        <v>572</v>
      </c>
      <c r="C23" s="539">
        <f>SUM(C24:C25)</f>
        <v>114024435.81999999</v>
      </c>
      <c r="D23" s="559"/>
      <c r="E23" s="541"/>
      <c r="I23" s="776"/>
    </row>
    <row r="24" spans="1:9" ht="12.75">
      <c r="A24" s="777">
        <v>9.1</v>
      </c>
      <c r="B24" s="555" t="s">
        <v>573</v>
      </c>
      <c r="C24" s="543">
        <v>114024435.81999999</v>
      </c>
      <c r="D24" s="560"/>
      <c r="E24" s="541"/>
      <c r="I24" s="776"/>
    </row>
    <row r="25" spans="1:9" ht="12.75">
      <c r="A25" s="777">
        <v>9.1999999999999993</v>
      </c>
      <c r="B25" s="555" t="s">
        <v>574</v>
      </c>
      <c r="C25" s="561">
        <v>0</v>
      </c>
      <c r="D25" s="562"/>
      <c r="E25" s="563"/>
      <c r="I25" s="776"/>
    </row>
    <row r="26" spans="1:9" ht="12.75">
      <c r="A26" s="777">
        <v>10</v>
      </c>
      <c r="B26" s="553" t="s">
        <v>575</v>
      </c>
      <c r="C26" s="539">
        <f>SUM(C27:C28)</f>
        <v>10192117.93</v>
      </c>
      <c r="D26" s="786" t="s">
        <v>689</v>
      </c>
      <c r="E26" s="541"/>
      <c r="I26" s="776"/>
    </row>
    <row r="27" spans="1:9" ht="12.75">
      <c r="A27" s="777">
        <v>10.1</v>
      </c>
      <c r="B27" s="555" t="s">
        <v>576</v>
      </c>
      <c r="C27" s="543">
        <v>0</v>
      </c>
      <c r="D27" s="545"/>
      <c r="E27" s="541"/>
      <c r="I27" s="776"/>
    </row>
    <row r="28" spans="1:9" ht="12.75">
      <c r="A28" s="777">
        <v>10.199999999999999</v>
      </c>
      <c r="B28" s="555" t="s">
        <v>577</v>
      </c>
      <c r="C28" s="543">
        <v>10192117.93</v>
      </c>
      <c r="D28" s="545"/>
      <c r="E28" s="541"/>
      <c r="I28" s="776"/>
    </row>
    <row r="29" spans="1:9" ht="12.75">
      <c r="A29" s="777">
        <v>11</v>
      </c>
      <c r="B29" s="553" t="s">
        <v>578</v>
      </c>
      <c r="C29" s="539">
        <f>SUM(C30:C31)</f>
        <v>3284682.65</v>
      </c>
      <c r="D29" s="544"/>
      <c r="E29" s="541"/>
      <c r="I29" s="776"/>
    </row>
    <row r="30" spans="1:9" ht="12.75">
      <c r="A30" s="777">
        <v>11.1</v>
      </c>
      <c r="B30" s="555" t="s">
        <v>579</v>
      </c>
      <c r="C30" s="543">
        <v>3284683.08</v>
      </c>
      <c r="D30" s="544"/>
      <c r="E30" s="541"/>
      <c r="I30" s="776"/>
    </row>
    <row r="31" spans="1:9" ht="12.75">
      <c r="A31" s="777">
        <v>11.2</v>
      </c>
      <c r="B31" s="555" t="s">
        <v>580</v>
      </c>
      <c r="C31" s="543">
        <v>-0.43</v>
      </c>
      <c r="D31" s="544"/>
      <c r="E31" s="541"/>
      <c r="I31" s="776"/>
    </row>
    <row r="32" spans="1:9" ht="12.75">
      <c r="A32" s="777">
        <v>13</v>
      </c>
      <c r="B32" s="553" t="s">
        <v>581</v>
      </c>
      <c r="C32" s="539">
        <v>40756024.43</v>
      </c>
      <c r="D32" s="544"/>
      <c r="E32" s="541"/>
      <c r="I32" s="776"/>
    </row>
    <row r="33" spans="1:9" ht="12.75">
      <c r="A33" s="777">
        <v>13.1</v>
      </c>
      <c r="B33" s="564" t="s">
        <v>582</v>
      </c>
      <c r="C33" s="543">
        <v>23550666.489999998</v>
      </c>
      <c r="D33" s="544"/>
      <c r="E33" s="541"/>
      <c r="I33" s="776"/>
    </row>
    <row r="34" spans="1:9" ht="12.75">
      <c r="A34" s="777">
        <v>13.2</v>
      </c>
      <c r="B34" s="564" t="s">
        <v>583</v>
      </c>
      <c r="C34" s="543">
        <v>0</v>
      </c>
      <c r="D34" s="565"/>
      <c r="E34" s="541"/>
      <c r="I34" s="776"/>
    </row>
    <row r="35" spans="1:9" ht="12.75">
      <c r="A35" s="777">
        <v>14</v>
      </c>
      <c r="B35" s="566" t="s">
        <v>584</v>
      </c>
      <c r="C35" s="539">
        <f>SUM(C6,C10,C12,C13,C14,C18,C21,C22,C23,C26,C29,C32)</f>
        <v>3227779900.04</v>
      </c>
      <c r="D35" s="565"/>
      <c r="E35" s="541"/>
      <c r="I35" s="776"/>
    </row>
    <row r="36" spans="1:9" ht="12.75">
      <c r="A36" s="777"/>
      <c r="B36" s="567" t="s">
        <v>585</v>
      </c>
      <c r="C36" s="568"/>
      <c r="D36" s="569"/>
      <c r="E36" s="541"/>
      <c r="I36" s="776"/>
    </row>
    <row r="37" spans="1:9" ht="12.75">
      <c r="A37" s="777">
        <v>15</v>
      </c>
      <c r="B37" s="570" t="s">
        <v>586</v>
      </c>
      <c r="C37" s="561">
        <v>50000</v>
      </c>
      <c r="D37" s="562"/>
      <c r="E37" s="563"/>
      <c r="I37" s="776"/>
    </row>
    <row r="38" spans="1:9" ht="12.75">
      <c r="A38" s="777">
        <v>15.1</v>
      </c>
      <c r="B38" s="547" t="s">
        <v>562</v>
      </c>
      <c r="C38" s="543">
        <v>50000</v>
      </c>
      <c r="D38" s="544"/>
      <c r="E38" s="541"/>
      <c r="I38" s="776"/>
    </row>
    <row r="39" spans="1:9" ht="12.75">
      <c r="A39" s="777">
        <v>16</v>
      </c>
      <c r="B39" s="546" t="s">
        <v>587</v>
      </c>
      <c r="C39" s="539"/>
      <c r="D39" s="544"/>
      <c r="E39" s="541"/>
      <c r="I39" s="776"/>
    </row>
    <row r="40" spans="1:9" ht="12.75">
      <c r="A40" s="777">
        <v>17</v>
      </c>
      <c r="B40" s="546" t="s">
        <v>588</v>
      </c>
      <c r="C40" s="539">
        <f>SUM(C41:C44)</f>
        <v>2607276710.9200001</v>
      </c>
      <c r="D40" s="544"/>
      <c r="E40" s="541"/>
      <c r="I40" s="776"/>
    </row>
    <row r="41" spans="1:9" ht="12.75">
      <c r="A41" s="777">
        <v>17.100000000000001</v>
      </c>
      <c r="B41" s="571" t="s">
        <v>589</v>
      </c>
      <c r="C41" s="543">
        <v>2146836160.1800001</v>
      </c>
      <c r="D41" s="544"/>
      <c r="E41" s="541"/>
      <c r="I41" s="776"/>
    </row>
    <row r="42" spans="1:9" ht="12.75">
      <c r="A42" s="777">
        <v>17.2</v>
      </c>
      <c r="B42" s="542" t="s">
        <v>590</v>
      </c>
      <c r="C42" s="543">
        <v>443668332.58999997</v>
      </c>
      <c r="D42" s="544"/>
      <c r="E42" s="541"/>
      <c r="I42" s="776"/>
    </row>
    <row r="43" spans="1:9" ht="12.75">
      <c r="A43" s="777">
        <v>17.3</v>
      </c>
      <c r="B43" s="572" t="s">
        <v>591</v>
      </c>
      <c r="C43" s="543">
        <v>0</v>
      </c>
      <c r="D43" s="565"/>
      <c r="E43" s="541"/>
      <c r="I43" s="776"/>
    </row>
    <row r="44" spans="1:9" ht="12.75">
      <c r="A44" s="777">
        <v>17.399999999999999</v>
      </c>
      <c r="B44" s="573" t="s">
        <v>592</v>
      </c>
      <c r="C44" s="543">
        <v>16772218.15</v>
      </c>
      <c r="D44" s="779"/>
      <c r="E44" s="541"/>
      <c r="I44" s="776"/>
    </row>
    <row r="45" spans="1:9" ht="12.75">
      <c r="A45" s="777">
        <v>18</v>
      </c>
      <c r="B45" s="574" t="s">
        <v>593</v>
      </c>
      <c r="C45" s="561">
        <v>1466104.98</v>
      </c>
      <c r="D45" s="780"/>
      <c r="E45" s="563"/>
      <c r="I45" s="776"/>
    </row>
    <row r="46" spans="1:9" ht="12.75">
      <c r="A46" s="777">
        <v>19</v>
      </c>
      <c r="B46" s="574" t="s">
        <v>594</v>
      </c>
      <c r="C46" s="575">
        <f>SUM(C47:C48)</f>
        <v>15613617.130000001</v>
      </c>
      <c r="D46" s="781"/>
      <c r="I46" s="776"/>
    </row>
    <row r="47" spans="1:9" ht="12.75">
      <c r="A47" s="777">
        <v>19.100000000000001</v>
      </c>
      <c r="B47" s="576" t="s">
        <v>595</v>
      </c>
      <c r="C47" s="577">
        <v>13652457.130000001</v>
      </c>
      <c r="D47" s="781"/>
      <c r="I47" s="776"/>
    </row>
    <row r="48" spans="1:9" ht="12.75">
      <c r="A48" s="777">
        <v>19.2</v>
      </c>
      <c r="B48" s="576" t="s">
        <v>596</v>
      </c>
      <c r="C48" s="577">
        <v>1961160</v>
      </c>
      <c r="D48" s="781"/>
      <c r="I48" s="776"/>
    </row>
    <row r="49" spans="1:9" ht="12.75">
      <c r="A49" s="777">
        <v>20</v>
      </c>
      <c r="B49" s="578" t="s">
        <v>597</v>
      </c>
      <c r="C49" s="575">
        <v>91397779.810000002</v>
      </c>
      <c r="D49" s="781" t="s">
        <v>732</v>
      </c>
      <c r="I49" s="776"/>
    </row>
    <row r="50" spans="1:9" ht="12.75">
      <c r="A50" s="777">
        <v>21</v>
      </c>
      <c r="B50" s="579" t="s">
        <v>598</v>
      </c>
      <c r="C50" s="575">
        <v>30060221.139999997</v>
      </c>
      <c r="D50" s="781"/>
      <c r="I50" s="776"/>
    </row>
    <row r="51" spans="1:9" ht="12.75">
      <c r="A51" s="777">
        <v>21.1</v>
      </c>
      <c r="B51" s="542" t="s">
        <v>599</v>
      </c>
      <c r="C51" s="577">
        <v>0</v>
      </c>
      <c r="D51" s="781"/>
      <c r="I51" s="776"/>
    </row>
    <row r="52" spans="1:9" ht="12.75">
      <c r="A52" s="777">
        <v>22</v>
      </c>
      <c r="B52" s="580" t="s">
        <v>600</v>
      </c>
      <c r="C52" s="575">
        <f>SUM(C37,C39,C40,C45,C46,C49,C50)</f>
        <v>2745864433.98</v>
      </c>
      <c r="D52" s="781"/>
      <c r="I52" s="776"/>
    </row>
    <row r="53" spans="1:9" ht="12.75">
      <c r="A53" s="777"/>
      <c r="B53" s="567" t="s">
        <v>601</v>
      </c>
      <c r="C53" s="581"/>
      <c r="D53" s="781"/>
      <c r="I53" s="776"/>
    </row>
    <row r="54" spans="1:9" ht="12.75">
      <c r="A54" s="777">
        <v>23</v>
      </c>
      <c r="B54" s="578" t="s">
        <v>602</v>
      </c>
      <c r="C54" s="539">
        <v>17091531</v>
      </c>
      <c r="D54" s="781" t="s">
        <v>733</v>
      </c>
      <c r="I54" s="776"/>
    </row>
    <row r="55" spans="1:9" ht="12.75">
      <c r="A55" s="777">
        <v>24</v>
      </c>
      <c r="B55" s="578" t="s">
        <v>603</v>
      </c>
      <c r="C55" s="539">
        <v>0</v>
      </c>
      <c r="D55" s="781"/>
      <c r="I55" s="776"/>
    </row>
    <row r="56" spans="1:9" ht="12.75">
      <c r="A56" s="777">
        <v>25</v>
      </c>
      <c r="B56" s="574" t="s">
        <v>604</v>
      </c>
      <c r="C56" s="539">
        <v>101066231.76000001</v>
      </c>
      <c r="D56" s="781" t="s">
        <v>734</v>
      </c>
      <c r="I56" s="776"/>
    </row>
    <row r="57" spans="1:9" ht="12.75">
      <c r="A57" s="777">
        <v>26</v>
      </c>
      <c r="B57" s="574" t="s">
        <v>605</v>
      </c>
      <c r="C57" s="539">
        <v>0</v>
      </c>
      <c r="D57" s="781"/>
      <c r="I57" s="776"/>
    </row>
    <row r="58" spans="1:9" ht="12.75">
      <c r="A58" s="777">
        <v>27</v>
      </c>
      <c r="B58" s="574" t="s">
        <v>606</v>
      </c>
      <c r="C58" s="539">
        <v>0</v>
      </c>
      <c r="D58" s="781"/>
      <c r="I58" s="776"/>
    </row>
    <row r="59" spans="1:9" ht="12.75">
      <c r="A59" s="777">
        <v>27.1</v>
      </c>
      <c r="B59" s="573" t="s">
        <v>607</v>
      </c>
      <c r="C59" s="543"/>
      <c r="D59" s="781"/>
      <c r="I59" s="776"/>
    </row>
    <row r="60" spans="1:9" ht="12.75">
      <c r="A60" s="777">
        <v>27.2</v>
      </c>
      <c r="B60" s="573" t="s">
        <v>608</v>
      </c>
      <c r="C60" s="543"/>
      <c r="D60" s="781"/>
      <c r="I60" s="776"/>
    </row>
    <row r="61" spans="1:9" ht="12.75">
      <c r="A61" s="777">
        <v>28</v>
      </c>
      <c r="B61" s="582" t="s">
        <v>609</v>
      </c>
      <c r="C61" s="543">
        <v>2606149.35</v>
      </c>
      <c r="D61" s="781" t="s">
        <v>735</v>
      </c>
      <c r="I61" s="776"/>
    </row>
    <row r="62" spans="1:9" ht="12.75">
      <c r="A62" s="777">
        <v>29</v>
      </c>
      <c r="B62" s="574" t="s">
        <v>610</v>
      </c>
      <c r="C62" s="539">
        <f>SUM(C63:C65)</f>
        <v>14861006.99</v>
      </c>
      <c r="D62" s="781" t="s">
        <v>736</v>
      </c>
      <c r="I62" s="776"/>
    </row>
    <row r="63" spans="1:9" ht="12.75">
      <c r="A63" s="777">
        <v>29.1</v>
      </c>
      <c r="B63" s="583" t="s">
        <v>611</v>
      </c>
      <c r="C63" s="543">
        <v>10870260.66</v>
      </c>
      <c r="D63" s="781"/>
      <c r="I63" s="776"/>
    </row>
    <row r="64" spans="1:9" ht="12.75">
      <c r="A64" s="777">
        <v>29.2</v>
      </c>
      <c r="B64" s="584" t="s">
        <v>612</v>
      </c>
      <c r="C64" s="543">
        <v>0</v>
      </c>
      <c r="D64" s="781"/>
      <c r="I64" s="776"/>
    </row>
    <row r="65" spans="1:9" ht="12.75">
      <c r="A65" s="777">
        <v>29.3</v>
      </c>
      <c r="B65" s="584" t="s">
        <v>613</v>
      </c>
      <c r="C65" s="543">
        <v>3990746.33</v>
      </c>
      <c r="D65" s="781"/>
      <c r="I65" s="776"/>
    </row>
    <row r="66" spans="1:9" ht="12.75">
      <c r="A66" s="777">
        <v>30</v>
      </c>
      <c r="B66" s="566" t="s">
        <v>614</v>
      </c>
      <c r="C66" s="543">
        <v>346290547.11000001</v>
      </c>
      <c r="D66" s="781" t="s">
        <v>737</v>
      </c>
      <c r="I66" s="776"/>
    </row>
    <row r="67" spans="1:9" ht="12.75">
      <c r="A67" s="777">
        <v>31</v>
      </c>
      <c r="B67" s="585" t="s">
        <v>615</v>
      </c>
      <c r="C67" s="539">
        <f>SUM(C54,C55,C56,C57,C58,C61,C62,C66)</f>
        <v>481915466.21000004</v>
      </c>
      <c r="D67" s="781"/>
      <c r="I67" s="776"/>
    </row>
    <row r="68" spans="1:9" ht="13.5" thickBot="1">
      <c r="A68" s="782">
        <v>32</v>
      </c>
      <c r="B68" s="783" t="s">
        <v>616</v>
      </c>
      <c r="C68" s="784">
        <f>SUM(C52,C67)</f>
        <v>3227779900.1900001</v>
      </c>
      <c r="D68" s="785"/>
      <c r="I68" s="77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F30" sqref="F30"/>
    </sheetView>
  </sheetViews>
  <sheetFormatPr defaultColWidth="9.140625" defaultRowHeight="12.75"/>
  <cols>
    <col min="1" max="1" width="10.42578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9" bestFit="1" customWidth="1"/>
    <col min="17" max="17" width="14.7109375" style="9" customWidth="1"/>
    <col min="18" max="18" width="13" style="9" bestFit="1" customWidth="1"/>
    <col min="19" max="19" width="34.85546875" style="9" customWidth="1"/>
    <col min="20" max="16384" width="9.140625" style="9"/>
  </cols>
  <sheetData>
    <row r="1" spans="1:19">
      <c r="A1" s="2" t="s">
        <v>30</v>
      </c>
      <c r="B1" s="3" t="str">
        <f>'Info '!C2</f>
        <v>JSC "BASISBANK"</v>
      </c>
    </row>
    <row r="2" spans="1:19">
      <c r="A2" s="2" t="s">
        <v>31</v>
      </c>
      <c r="B2" s="518">
        <f>'1. key ratios '!B2</f>
        <v>45199</v>
      </c>
    </row>
    <row r="4" spans="1:19" ht="26.25" thickBot="1">
      <c r="A4" s="4" t="s">
        <v>146</v>
      </c>
      <c r="B4" s="148" t="s">
        <v>251</v>
      </c>
    </row>
    <row r="5" spans="1:19" s="134" customFormat="1">
      <c r="A5" s="129"/>
      <c r="B5" s="130"/>
      <c r="C5" s="131" t="s">
        <v>0</v>
      </c>
      <c r="D5" s="131" t="s">
        <v>1</v>
      </c>
      <c r="E5" s="131" t="s">
        <v>2</v>
      </c>
      <c r="F5" s="131" t="s">
        <v>3</v>
      </c>
      <c r="G5" s="131" t="s">
        <v>4</v>
      </c>
      <c r="H5" s="131" t="s">
        <v>5</v>
      </c>
      <c r="I5" s="131" t="s">
        <v>8</v>
      </c>
      <c r="J5" s="131" t="s">
        <v>9</v>
      </c>
      <c r="K5" s="131" t="s">
        <v>10</v>
      </c>
      <c r="L5" s="131" t="s">
        <v>11</v>
      </c>
      <c r="M5" s="131" t="s">
        <v>12</v>
      </c>
      <c r="N5" s="131" t="s">
        <v>13</v>
      </c>
      <c r="O5" s="131" t="s">
        <v>235</v>
      </c>
      <c r="P5" s="131" t="s">
        <v>236</v>
      </c>
      <c r="Q5" s="131" t="s">
        <v>237</v>
      </c>
      <c r="R5" s="132" t="s">
        <v>238</v>
      </c>
      <c r="S5" s="133" t="s">
        <v>239</v>
      </c>
    </row>
    <row r="6" spans="1:19" s="134" customFormat="1" ht="99" customHeight="1">
      <c r="A6" s="135"/>
      <c r="B6" s="826" t="s">
        <v>240</v>
      </c>
      <c r="C6" s="822">
        <v>0</v>
      </c>
      <c r="D6" s="823"/>
      <c r="E6" s="822">
        <v>0.2</v>
      </c>
      <c r="F6" s="823"/>
      <c r="G6" s="822">
        <v>0.35</v>
      </c>
      <c r="H6" s="823"/>
      <c r="I6" s="822">
        <v>0.5</v>
      </c>
      <c r="J6" s="823"/>
      <c r="K6" s="822">
        <v>0.75</v>
      </c>
      <c r="L6" s="823"/>
      <c r="M6" s="822">
        <v>1</v>
      </c>
      <c r="N6" s="823"/>
      <c r="O6" s="822">
        <v>1.5</v>
      </c>
      <c r="P6" s="823"/>
      <c r="Q6" s="822">
        <v>2.5</v>
      </c>
      <c r="R6" s="823"/>
      <c r="S6" s="824" t="s">
        <v>145</v>
      </c>
    </row>
    <row r="7" spans="1:19" s="134" customFormat="1" ht="30.75" customHeight="1">
      <c r="A7" s="135"/>
      <c r="B7" s="827"/>
      <c r="C7" s="127" t="s">
        <v>148</v>
      </c>
      <c r="D7" s="127" t="s">
        <v>147</v>
      </c>
      <c r="E7" s="127" t="s">
        <v>148</v>
      </c>
      <c r="F7" s="127" t="s">
        <v>147</v>
      </c>
      <c r="G7" s="127" t="s">
        <v>148</v>
      </c>
      <c r="H7" s="127" t="s">
        <v>147</v>
      </c>
      <c r="I7" s="127" t="s">
        <v>148</v>
      </c>
      <c r="J7" s="127" t="s">
        <v>147</v>
      </c>
      <c r="K7" s="127" t="s">
        <v>148</v>
      </c>
      <c r="L7" s="127" t="s">
        <v>147</v>
      </c>
      <c r="M7" s="127" t="s">
        <v>148</v>
      </c>
      <c r="N7" s="127" t="s">
        <v>147</v>
      </c>
      <c r="O7" s="127" t="s">
        <v>148</v>
      </c>
      <c r="P7" s="127" t="s">
        <v>147</v>
      </c>
      <c r="Q7" s="127" t="s">
        <v>148</v>
      </c>
      <c r="R7" s="127" t="s">
        <v>147</v>
      </c>
      <c r="S7" s="825"/>
    </row>
    <row r="8" spans="1:19" s="70" customFormat="1">
      <c r="A8" s="68">
        <v>1</v>
      </c>
      <c r="B8" s="1" t="s">
        <v>51</v>
      </c>
      <c r="C8" s="69">
        <v>352637154.37639999</v>
      </c>
      <c r="D8" s="69">
        <v>0</v>
      </c>
      <c r="E8" s="69">
        <v>0</v>
      </c>
      <c r="F8" s="69">
        <v>0</v>
      </c>
      <c r="G8" s="69">
        <v>0</v>
      </c>
      <c r="H8" s="69">
        <v>0</v>
      </c>
      <c r="I8" s="69">
        <v>0</v>
      </c>
      <c r="J8" s="69">
        <v>0</v>
      </c>
      <c r="K8" s="69">
        <v>0</v>
      </c>
      <c r="L8" s="69">
        <v>0</v>
      </c>
      <c r="M8" s="69">
        <v>179008174.09130001</v>
      </c>
      <c r="N8" s="69">
        <v>0</v>
      </c>
      <c r="O8" s="69">
        <v>0</v>
      </c>
      <c r="P8" s="69">
        <v>0</v>
      </c>
      <c r="Q8" s="69">
        <v>0</v>
      </c>
      <c r="R8" s="69">
        <v>0</v>
      </c>
      <c r="S8" s="149">
        <f>$C$6*SUM(C8:D8)+$E$6*SUM(E8:F8)+$G$6*SUM(G8:H8)+$I$6*SUM(I8:J8)+$K$6*SUM(K8:L8)+$M$6*SUM(M8:N8)+$O$6*SUM(O8:P8)+$Q$6*SUM(Q8:R8)</f>
        <v>179008174.09130001</v>
      </c>
    </row>
    <row r="9" spans="1:19" s="70" customFormat="1">
      <c r="A9" s="68">
        <v>2</v>
      </c>
      <c r="B9" s="1" t="s">
        <v>52</v>
      </c>
      <c r="C9" s="69">
        <v>0</v>
      </c>
      <c r="D9" s="69">
        <v>0</v>
      </c>
      <c r="E9" s="69">
        <v>0</v>
      </c>
      <c r="F9" s="69">
        <v>0</v>
      </c>
      <c r="G9" s="69">
        <v>0</v>
      </c>
      <c r="H9" s="69">
        <v>0</v>
      </c>
      <c r="I9" s="69">
        <v>0</v>
      </c>
      <c r="J9" s="69">
        <v>0</v>
      </c>
      <c r="K9" s="69">
        <v>0</v>
      </c>
      <c r="L9" s="69">
        <v>0</v>
      </c>
      <c r="M9" s="69">
        <v>0</v>
      </c>
      <c r="N9" s="69">
        <v>0</v>
      </c>
      <c r="O9" s="69">
        <v>0</v>
      </c>
      <c r="P9" s="69">
        <v>0</v>
      </c>
      <c r="Q9" s="69">
        <v>0</v>
      </c>
      <c r="R9" s="69">
        <v>0</v>
      </c>
      <c r="S9" s="149">
        <f t="shared" ref="S9:S21" si="0">$C$6*SUM(C9:D9)+$E$6*SUM(E9:F9)+$G$6*SUM(G9:H9)+$I$6*SUM(I9:J9)+$K$6*SUM(K9:L9)+$M$6*SUM(M9:N9)+$O$6*SUM(O9:P9)+$Q$6*SUM(Q9:R9)</f>
        <v>0</v>
      </c>
    </row>
    <row r="10" spans="1:19" s="70" customFormat="1">
      <c r="A10" s="68">
        <v>3</v>
      </c>
      <c r="B10" s="1" t="s">
        <v>164</v>
      </c>
      <c r="C10" s="69">
        <v>0</v>
      </c>
      <c r="D10" s="69">
        <v>0</v>
      </c>
      <c r="E10" s="69">
        <v>0</v>
      </c>
      <c r="F10" s="69">
        <v>0</v>
      </c>
      <c r="G10" s="69">
        <v>0</v>
      </c>
      <c r="H10" s="69">
        <v>0</v>
      </c>
      <c r="I10" s="69">
        <v>0</v>
      </c>
      <c r="J10" s="69">
        <v>0</v>
      </c>
      <c r="K10" s="69">
        <v>0</v>
      </c>
      <c r="L10" s="69">
        <v>0</v>
      </c>
      <c r="M10" s="69">
        <v>7160616.9475000007</v>
      </c>
      <c r="N10" s="69">
        <v>1998240</v>
      </c>
      <c r="O10" s="69">
        <v>0</v>
      </c>
      <c r="P10" s="69">
        <v>0</v>
      </c>
      <c r="Q10" s="69">
        <v>0</v>
      </c>
      <c r="R10" s="69">
        <v>0</v>
      </c>
      <c r="S10" s="149">
        <f t="shared" si="0"/>
        <v>9158856.9475000016</v>
      </c>
    </row>
    <row r="11" spans="1:19" s="70" customFormat="1">
      <c r="A11" s="68">
        <v>4</v>
      </c>
      <c r="B11" s="1" t="s">
        <v>53</v>
      </c>
      <c r="C11" s="69">
        <v>2299833.2703999998</v>
      </c>
      <c r="D11" s="69">
        <v>0</v>
      </c>
      <c r="E11" s="69">
        <v>0</v>
      </c>
      <c r="F11" s="69">
        <v>0</v>
      </c>
      <c r="G11" s="69">
        <v>0</v>
      </c>
      <c r="H11" s="69">
        <v>0</v>
      </c>
      <c r="I11" s="69">
        <v>0</v>
      </c>
      <c r="J11" s="69">
        <v>0</v>
      </c>
      <c r="K11" s="69">
        <v>0</v>
      </c>
      <c r="L11" s="69">
        <v>0</v>
      </c>
      <c r="M11" s="69">
        <v>0</v>
      </c>
      <c r="N11" s="69">
        <v>0</v>
      </c>
      <c r="O11" s="69">
        <v>0</v>
      </c>
      <c r="P11" s="69">
        <v>0</v>
      </c>
      <c r="Q11" s="69">
        <v>0</v>
      </c>
      <c r="R11" s="69">
        <v>0</v>
      </c>
      <c r="S11" s="149">
        <f t="shared" si="0"/>
        <v>0</v>
      </c>
    </row>
    <row r="12" spans="1:19" s="70" customFormat="1">
      <c r="A12" s="68">
        <v>5</v>
      </c>
      <c r="B12" s="1" t="s">
        <v>54</v>
      </c>
      <c r="C12" s="69">
        <v>0</v>
      </c>
      <c r="D12" s="69">
        <v>0</v>
      </c>
      <c r="E12" s="69">
        <v>0</v>
      </c>
      <c r="F12" s="69">
        <v>0</v>
      </c>
      <c r="G12" s="69">
        <v>0</v>
      </c>
      <c r="H12" s="69">
        <v>0</v>
      </c>
      <c r="I12" s="69">
        <v>0</v>
      </c>
      <c r="J12" s="69">
        <v>0</v>
      </c>
      <c r="K12" s="69">
        <v>0</v>
      </c>
      <c r="L12" s="69">
        <v>0</v>
      </c>
      <c r="M12" s="69">
        <v>0</v>
      </c>
      <c r="N12" s="69">
        <v>0</v>
      </c>
      <c r="O12" s="69">
        <v>0</v>
      </c>
      <c r="P12" s="69">
        <v>0</v>
      </c>
      <c r="Q12" s="69">
        <v>0</v>
      </c>
      <c r="R12" s="69">
        <v>0</v>
      </c>
      <c r="S12" s="149">
        <f t="shared" si="0"/>
        <v>0</v>
      </c>
    </row>
    <row r="13" spans="1:19" s="70" customFormat="1">
      <c r="A13" s="68">
        <v>6</v>
      </c>
      <c r="B13" s="1" t="s">
        <v>55</v>
      </c>
      <c r="C13" s="69">
        <v>0</v>
      </c>
      <c r="D13" s="69">
        <v>0</v>
      </c>
      <c r="E13" s="69">
        <v>47087453.134400003</v>
      </c>
      <c r="F13" s="69">
        <v>0</v>
      </c>
      <c r="G13" s="69">
        <v>0</v>
      </c>
      <c r="H13" s="69">
        <v>0</v>
      </c>
      <c r="I13" s="69">
        <v>23653979.030299999</v>
      </c>
      <c r="J13" s="69">
        <v>0</v>
      </c>
      <c r="K13" s="69">
        <v>0</v>
      </c>
      <c r="L13" s="69">
        <v>0</v>
      </c>
      <c r="M13" s="69">
        <v>2217997.8432</v>
      </c>
      <c r="N13" s="69">
        <v>0</v>
      </c>
      <c r="O13" s="69">
        <v>0</v>
      </c>
      <c r="P13" s="69">
        <v>0</v>
      </c>
      <c r="Q13" s="69">
        <v>0</v>
      </c>
      <c r="R13" s="69">
        <v>0</v>
      </c>
      <c r="S13" s="149">
        <f t="shared" si="0"/>
        <v>23462477.985229999</v>
      </c>
    </row>
    <row r="14" spans="1:19" s="70" customFormat="1">
      <c r="A14" s="68">
        <v>7</v>
      </c>
      <c r="B14" s="1" t="s">
        <v>56</v>
      </c>
      <c r="C14" s="69">
        <v>0</v>
      </c>
      <c r="D14" s="69">
        <v>0</v>
      </c>
      <c r="E14" s="69">
        <v>0</v>
      </c>
      <c r="F14" s="69">
        <v>0</v>
      </c>
      <c r="G14" s="69">
        <v>0</v>
      </c>
      <c r="H14" s="69">
        <v>0</v>
      </c>
      <c r="I14" s="69">
        <v>0</v>
      </c>
      <c r="J14" s="69">
        <v>0</v>
      </c>
      <c r="K14" s="69">
        <v>0</v>
      </c>
      <c r="L14" s="69">
        <v>0</v>
      </c>
      <c r="M14" s="69">
        <v>1293018546.4655809</v>
      </c>
      <c r="N14" s="69">
        <v>243671469.21765006</v>
      </c>
      <c r="O14" s="69">
        <v>0</v>
      </c>
      <c r="P14" s="69">
        <v>0</v>
      </c>
      <c r="Q14" s="69">
        <v>0</v>
      </c>
      <c r="R14" s="69">
        <v>0</v>
      </c>
      <c r="S14" s="149">
        <f t="shared" si="0"/>
        <v>1536690015.6832309</v>
      </c>
    </row>
    <row r="15" spans="1:19" s="70" customFormat="1">
      <c r="A15" s="68">
        <v>8</v>
      </c>
      <c r="B15" s="1" t="s">
        <v>57</v>
      </c>
      <c r="C15" s="69">
        <v>0</v>
      </c>
      <c r="D15" s="69">
        <v>0</v>
      </c>
      <c r="E15" s="69">
        <v>0</v>
      </c>
      <c r="F15" s="69">
        <v>0</v>
      </c>
      <c r="G15" s="69">
        <v>0</v>
      </c>
      <c r="H15" s="69">
        <v>0</v>
      </c>
      <c r="I15" s="69">
        <v>0</v>
      </c>
      <c r="J15" s="69">
        <v>0</v>
      </c>
      <c r="K15" s="69">
        <v>405324077.40659165</v>
      </c>
      <c r="L15" s="69">
        <v>11355060.658779999</v>
      </c>
      <c r="M15" s="69">
        <v>0</v>
      </c>
      <c r="N15" s="69">
        <v>196629.34690000003</v>
      </c>
      <c r="O15" s="69">
        <v>0</v>
      </c>
      <c r="P15" s="69">
        <v>0</v>
      </c>
      <c r="Q15" s="69">
        <v>0</v>
      </c>
      <c r="R15" s="69">
        <v>0</v>
      </c>
      <c r="S15" s="149">
        <f t="shared" si="0"/>
        <v>312705982.89592874</v>
      </c>
    </row>
    <row r="16" spans="1:19" s="70" customFormat="1">
      <c r="A16" s="68">
        <v>9</v>
      </c>
      <c r="B16" s="1" t="s">
        <v>58</v>
      </c>
      <c r="C16" s="69">
        <v>0</v>
      </c>
      <c r="D16" s="69">
        <v>0</v>
      </c>
      <c r="E16" s="69">
        <v>0</v>
      </c>
      <c r="F16" s="69">
        <v>0</v>
      </c>
      <c r="G16" s="69">
        <v>327277131.33447641</v>
      </c>
      <c r="H16" s="69">
        <v>256468.74688000005</v>
      </c>
      <c r="I16" s="69">
        <v>0</v>
      </c>
      <c r="J16" s="69">
        <v>0</v>
      </c>
      <c r="K16" s="69">
        <v>0</v>
      </c>
      <c r="L16" s="69">
        <v>122471.05244999999</v>
      </c>
      <c r="M16" s="69">
        <v>0</v>
      </c>
      <c r="N16" s="69">
        <v>0</v>
      </c>
      <c r="O16" s="69">
        <v>0</v>
      </c>
      <c r="P16" s="69">
        <v>0</v>
      </c>
      <c r="Q16" s="69">
        <v>0</v>
      </c>
      <c r="R16" s="69">
        <v>0</v>
      </c>
      <c r="S16" s="149">
        <f t="shared" si="0"/>
        <v>114728613.31781223</v>
      </c>
    </row>
    <row r="17" spans="1:19" s="70" customFormat="1">
      <c r="A17" s="68">
        <v>10</v>
      </c>
      <c r="B17" s="1" t="s">
        <v>59</v>
      </c>
      <c r="C17" s="69">
        <v>0</v>
      </c>
      <c r="D17" s="69">
        <v>0</v>
      </c>
      <c r="E17" s="69">
        <v>0</v>
      </c>
      <c r="F17" s="69">
        <v>0</v>
      </c>
      <c r="G17" s="69">
        <v>0</v>
      </c>
      <c r="H17" s="69">
        <v>0</v>
      </c>
      <c r="I17" s="69">
        <v>6134929.6411173642</v>
      </c>
      <c r="J17" s="69">
        <v>10.273400000000001</v>
      </c>
      <c r="K17" s="69">
        <v>0</v>
      </c>
      <c r="L17" s="69">
        <v>0</v>
      </c>
      <c r="M17" s="69">
        <v>19370789.822166979</v>
      </c>
      <c r="N17" s="69">
        <v>44267.117639999997</v>
      </c>
      <c r="O17" s="69">
        <v>22249532.772004873</v>
      </c>
      <c r="P17" s="69">
        <v>92833.562099999996</v>
      </c>
      <c r="Q17" s="69">
        <v>0</v>
      </c>
      <c r="R17" s="69">
        <v>0</v>
      </c>
      <c r="S17" s="149">
        <f t="shared" si="0"/>
        <v>55996076.398222968</v>
      </c>
    </row>
    <row r="18" spans="1:19" s="70" customFormat="1">
      <c r="A18" s="68">
        <v>11</v>
      </c>
      <c r="B18" s="1" t="s">
        <v>60</v>
      </c>
      <c r="C18" s="69">
        <v>0</v>
      </c>
      <c r="D18" s="69">
        <v>0</v>
      </c>
      <c r="E18" s="69">
        <v>0</v>
      </c>
      <c r="F18" s="69">
        <v>0</v>
      </c>
      <c r="G18" s="69">
        <v>0</v>
      </c>
      <c r="H18" s="69">
        <v>0</v>
      </c>
      <c r="I18" s="69">
        <v>0</v>
      </c>
      <c r="J18" s="69">
        <v>0</v>
      </c>
      <c r="K18" s="69">
        <v>0</v>
      </c>
      <c r="L18" s="69">
        <v>0</v>
      </c>
      <c r="M18" s="69">
        <v>0</v>
      </c>
      <c r="N18" s="69">
        <v>0</v>
      </c>
      <c r="O18" s="69">
        <v>0</v>
      </c>
      <c r="P18" s="69">
        <v>0</v>
      </c>
      <c r="Q18" s="69">
        <v>3304915.54</v>
      </c>
      <c r="R18" s="69">
        <v>0</v>
      </c>
      <c r="S18" s="149">
        <f t="shared" si="0"/>
        <v>8262288.8499999996</v>
      </c>
    </row>
    <row r="19" spans="1:19" s="70" customFormat="1">
      <c r="A19" s="68">
        <v>12</v>
      </c>
      <c r="B19" s="1" t="s">
        <v>61</v>
      </c>
      <c r="C19" s="69">
        <v>0</v>
      </c>
      <c r="D19" s="69">
        <v>0</v>
      </c>
      <c r="E19" s="69">
        <v>0</v>
      </c>
      <c r="F19" s="69">
        <v>0</v>
      </c>
      <c r="G19" s="69">
        <v>0</v>
      </c>
      <c r="H19" s="69">
        <v>0</v>
      </c>
      <c r="I19" s="69">
        <v>0</v>
      </c>
      <c r="J19" s="69">
        <v>0</v>
      </c>
      <c r="K19" s="69">
        <v>0</v>
      </c>
      <c r="L19" s="69">
        <v>11170.91475</v>
      </c>
      <c r="M19" s="69">
        <v>1342593.9890999999</v>
      </c>
      <c r="N19" s="69">
        <v>25111228.359050009</v>
      </c>
      <c r="O19" s="69">
        <v>0</v>
      </c>
      <c r="P19" s="69">
        <v>0</v>
      </c>
      <c r="Q19" s="69">
        <v>0</v>
      </c>
      <c r="R19" s="69">
        <v>0</v>
      </c>
      <c r="S19" s="149">
        <f t="shared" si="0"/>
        <v>26462200.534212507</v>
      </c>
    </row>
    <row r="20" spans="1:19" s="70" customFormat="1">
      <c r="A20" s="68">
        <v>13</v>
      </c>
      <c r="B20" s="1" t="s">
        <v>144</v>
      </c>
      <c r="C20" s="69">
        <v>0</v>
      </c>
      <c r="D20" s="69">
        <v>0</v>
      </c>
      <c r="E20" s="69">
        <v>0</v>
      </c>
      <c r="F20" s="69">
        <v>0</v>
      </c>
      <c r="G20" s="69">
        <v>0</v>
      </c>
      <c r="H20" s="69">
        <v>0</v>
      </c>
      <c r="I20" s="69">
        <v>0</v>
      </c>
      <c r="J20" s="69">
        <v>0</v>
      </c>
      <c r="K20" s="69">
        <v>0</v>
      </c>
      <c r="L20" s="69">
        <v>0</v>
      </c>
      <c r="M20" s="69">
        <v>0</v>
      </c>
      <c r="N20" s="69">
        <v>0</v>
      </c>
      <c r="O20" s="69">
        <v>0</v>
      </c>
      <c r="P20" s="69">
        <v>0</v>
      </c>
      <c r="Q20" s="69">
        <v>0</v>
      </c>
      <c r="R20" s="69">
        <v>0</v>
      </c>
      <c r="S20" s="149">
        <f t="shared" si="0"/>
        <v>0</v>
      </c>
    </row>
    <row r="21" spans="1:19" s="70" customFormat="1">
      <c r="A21" s="68">
        <v>14</v>
      </c>
      <c r="B21" s="1" t="s">
        <v>63</v>
      </c>
      <c r="C21" s="69">
        <v>72943195.387500003</v>
      </c>
      <c r="D21" s="69">
        <v>0</v>
      </c>
      <c r="E21" s="69">
        <v>2878318.7385999998</v>
      </c>
      <c r="F21" s="69">
        <v>0</v>
      </c>
      <c r="G21" s="69">
        <v>0</v>
      </c>
      <c r="H21" s="69">
        <v>0</v>
      </c>
      <c r="I21" s="69">
        <v>0</v>
      </c>
      <c r="J21" s="69">
        <v>0</v>
      </c>
      <c r="K21" s="69">
        <v>0</v>
      </c>
      <c r="L21" s="69">
        <v>7222.1407500000014</v>
      </c>
      <c r="M21" s="69">
        <v>414110153.37257296</v>
      </c>
      <c r="N21" s="69">
        <v>10490824.452689977</v>
      </c>
      <c r="O21" s="69">
        <v>0</v>
      </c>
      <c r="P21" s="69">
        <v>0</v>
      </c>
      <c r="Q21" s="69">
        <v>17000000</v>
      </c>
      <c r="R21" s="69">
        <v>0</v>
      </c>
      <c r="S21" s="149">
        <f t="shared" si="0"/>
        <v>467682058.17854548</v>
      </c>
    </row>
    <row r="22" spans="1:19" ht="13.5" thickBot="1">
      <c r="A22" s="71"/>
      <c r="B22" s="72" t="s">
        <v>64</v>
      </c>
      <c r="C22" s="73">
        <f>SUM(C8:C21)</f>
        <v>427880183.03429997</v>
      </c>
      <c r="D22" s="73">
        <f t="shared" ref="D22:J22" si="1">SUM(D8:D21)</f>
        <v>0</v>
      </c>
      <c r="E22" s="73">
        <f t="shared" si="1"/>
        <v>49965771.873000003</v>
      </c>
      <c r="F22" s="73">
        <f t="shared" si="1"/>
        <v>0</v>
      </c>
      <c r="G22" s="73">
        <f t="shared" si="1"/>
        <v>327277131.33447641</v>
      </c>
      <c r="H22" s="73">
        <f t="shared" si="1"/>
        <v>256468.74688000005</v>
      </c>
      <c r="I22" s="73">
        <f t="shared" si="1"/>
        <v>29788908.671417363</v>
      </c>
      <c r="J22" s="73">
        <f t="shared" si="1"/>
        <v>10.273400000000001</v>
      </c>
      <c r="K22" s="73">
        <f t="shared" ref="K22:S22" si="2">SUM(K8:K21)</f>
        <v>405324077.40659165</v>
      </c>
      <c r="L22" s="73">
        <f t="shared" si="2"/>
        <v>11495924.766729999</v>
      </c>
      <c r="M22" s="73">
        <f t="shared" si="2"/>
        <v>1916228872.5314207</v>
      </c>
      <c r="N22" s="73">
        <f t="shared" si="2"/>
        <v>281512658.49393004</v>
      </c>
      <c r="O22" s="73">
        <f t="shared" si="2"/>
        <v>22249532.772004873</v>
      </c>
      <c r="P22" s="73">
        <f t="shared" si="2"/>
        <v>92833.562099999996</v>
      </c>
      <c r="Q22" s="73">
        <f t="shared" si="2"/>
        <v>20304915.539999999</v>
      </c>
      <c r="R22" s="73">
        <f t="shared" si="2"/>
        <v>0</v>
      </c>
      <c r="S22" s="150">
        <f t="shared" si="2"/>
        <v>2734156744.8819828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O7" activePane="bottomRight" state="frozen"/>
      <selection activeCell="B9" sqref="B9"/>
      <selection pane="topRight" activeCell="B9" sqref="B9"/>
      <selection pane="bottomLeft" activeCell="B9" sqref="B9"/>
      <selection pane="bottomRight" activeCell="T30" sqref="T30"/>
    </sheetView>
  </sheetViews>
  <sheetFormatPr defaultColWidth="9.140625" defaultRowHeight="12.75"/>
  <cols>
    <col min="1" max="1" width="10.42578125" style="4" bestFit="1" customWidth="1"/>
    <col min="2" max="2" width="63.7109375" style="4" bestFit="1" customWidth="1"/>
    <col min="3" max="3" width="19" style="4" customWidth="1"/>
    <col min="4" max="4" width="19.42578125" style="4" customWidth="1"/>
    <col min="5" max="5" width="31.140625" style="4" customWidth="1"/>
    <col min="6" max="6" width="29.140625" style="4" customWidth="1"/>
    <col min="7" max="7" width="28.42578125" style="4" customWidth="1"/>
    <col min="8" max="8" width="26.42578125" style="4" customWidth="1"/>
    <col min="9" max="9" width="23.7109375" style="4" customWidth="1"/>
    <col min="10" max="10" width="21.42578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9"/>
  </cols>
  <sheetData>
    <row r="1" spans="1:22">
      <c r="A1" s="2" t="s">
        <v>30</v>
      </c>
      <c r="B1" s="3" t="str">
        <f>'Info '!C2</f>
        <v>JSC "BASISBANK"</v>
      </c>
    </row>
    <row r="2" spans="1:22">
      <c r="A2" s="2" t="s">
        <v>31</v>
      </c>
      <c r="B2" s="518">
        <f>'1. key ratios '!B2</f>
        <v>45199</v>
      </c>
    </row>
    <row r="4" spans="1:22" ht="13.5" thickBot="1">
      <c r="A4" s="4" t="s">
        <v>243</v>
      </c>
      <c r="B4" s="74" t="s">
        <v>50</v>
      </c>
      <c r="V4" s="10" t="s">
        <v>35</v>
      </c>
    </row>
    <row r="5" spans="1:22" ht="12.75" customHeight="1">
      <c r="A5" s="75"/>
      <c r="B5" s="76"/>
      <c r="C5" s="828" t="s">
        <v>169</v>
      </c>
      <c r="D5" s="829"/>
      <c r="E5" s="829"/>
      <c r="F5" s="829"/>
      <c r="G5" s="829"/>
      <c r="H5" s="829"/>
      <c r="I5" s="829"/>
      <c r="J5" s="829"/>
      <c r="K5" s="829"/>
      <c r="L5" s="830"/>
      <c r="M5" s="831" t="s">
        <v>170</v>
      </c>
      <c r="N5" s="832"/>
      <c r="O5" s="832"/>
      <c r="P5" s="832"/>
      <c r="Q5" s="832"/>
      <c r="R5" s="832"/>
      <c r="S5" s="833"/>
      <c r="T5" s="836" t="s">
        <v>241</v>
      </c>
      <c r="U5" s="836" t="s">
        <v>242</v>
      </c>
      <c r="V5" s="834" t="s">
        <v>76</v>
      </c>
    </row>
    <row r="6" spans="1:22" s="40" customFormat="1" ht="102">
      <c r="A6" s="37"/>
      <c r="B6" s="77"/>
      <c r="C6" s="78" t="s">
        <v>65</v>
      </c>
      <c r="D6" s="109" t="s">
        <v>66</v>
      </c>
      <c r="E6" s="97" t="s">
        <v>172</v>
      </c>
      <c r="F6" s="97" t="s">
        <v>173</v>
      </c>
      <c r="G6" s="109" t="s">
        <v>176</v>
      </c>
      <c r="H6" s="109" t="s">
        <v>171</v>
      </c>
      <c r="I6" s="109" t="s">
        <v>67</v>
      </c>
      <c r="J6" s="109" t="s">
        <v>68</v>
      </c>
      <c r="K6" s="79" t="s">
        <v>69</v>
      </c>
      <c r="L6" s="80" t="s">
        <v>70</v>
      </c>
      <c r="M6" s="78" t="s">
        <v>174</v>
      </c>
      <c r="N6" s="79" t="s">
        <v>71</v>
      </c>
      <c r="O6" s="79" t="s">
        <v>72</v>
      </c>
      <c r="P6" s="79" t="s">
        <v>73</v>
      </c>
      <c r="Q6" s="79" t="s">
        <v>74</v>
      </c>
      <c r="R6" s="79" t="s">
        <v>75</v>
      </c>
      <c r="S6" s="128" t="s">
        <v>175</v>
      </c>
      <c r="T6" s="837"/>
      <c r="U6" s="837"/>
      <c r="V6" s="835"/>
    </row>
    <row r="7" spans="1:22" s="70" customFormat="1">
      <c r="A7" s="81">
        <v>1</v>
      </c>
      <c r="B7" s="1" t="s">
        <v>51</v>
      </c>
      <c r="C7" s="82"/>
      <c r="D7" s="69">
        <v>0</v>
      </c>
      <c r="E7" s="69"/>
      <c r="F7" s="69"/>
      <c r="G7" s="69"/>
      <c r="H7" s="69"/>
      <c r="I7" s="69"/>
      <c r="J7" s="69"/>
      <c r="K7" s="69"/>
      <c r="L7" s="83"/>
      <c r="M7" s="82"/>
      <c r="N7" s="69"/>
      <c r="O7" s="69"/>
      <c r="P7" s="69"/>
      <c r="Q7" s="69"/>
      <c r="R7" s="69"/>
      <c r="S7" s="83"/>
      <c r="T7" s="136">
        <v>0</v>
      </c>
      <c r="U7" s="136"/>
      <c r="V7" s="84">
        <f>SUM(C7:S7)</f>
        <v>0</v>
      </c>
    </row>
    <row r="8" spans="1:22" s="70" customFormat="1">
      <c r="A8" s="81">
        <v>2</v>
      </c>
      <c r="B8" s="1" t="s">
        <v>52</v>
      </c>
      <c r="C8" s="82"/>
      <c r="D8" s="69">
        <v>0</v>
      </c>
      <c r="E8" s="69"/>
      <c r="F8" s="69"/>
      <c r="G8" s="69"/>
      <c r="H8" s="69"/>
      <c r="I8" s="69"/>
      <c r="J8" s="69"/>
      <c r="K8" s="69"/>
      <c r="L8" s="83"/>
      <c r="M8" s="82"/>
      <c r="N8" s="69"/>
      <c r="O8" s="69"/>
      <c r="P8" s="69"/>
      <c r="Q8" s="69"/>
      <c r="R8" s="69"/>
      <c r="S8" s="83"/>
      <c r="T8" s="136">
        <v>0</v>
      </c>
      <c r="U8" s="136"/>
      <c r="V8" s="84">
        <f t="shared" ref="V8:V20" si="0">SUM(C8:S8)</f>
        <v>0</v>
      </c>
    </row>
    <row r="9" spans="1:22" s="70" customFormat="1">
      <c r="A9" s="81">
        <v>3</v>
      </c>
      <c r="B9" s="1" t="s">
        <v>165</v>
      </c>
      <c r="C9" s="82"/>
      <c r="D9" s="69">
        <v>18.2</v>
      </c>
      <c r="E9" s="69"/>
      <c r="F9" s="69"/>
      <c r="G9" s="69"/>
      <c r="H9" s="69"/>
      <c r="I9" s="69"/>
      <c r="J9" s="69"/>
      <c r="K9" s="69"/>
      <c r="L9" s="83"/>
      <c r="M9" s="82"/>
      <c r="N9" s="69"/>
      <c r="O9" s="69"/>
      <c r="P9" s="69"/>
      <c r="Q9" s="69"/>
      <c r="R9" s="69"/>
      <c r="S9" s="83"/>
      <c r="T9" s="136">
        <v>18.2</v>
      </c>
      <c r="U9" s="136"/>
      <c r="V9" s="84">
        <f t="shared" si="0"/>
        <v>18.2</v>
      </c>
    </row>
    <row r="10" spans="1:22" s="70" customFormat="1">
      <c r="A10" s="81">
        <v>4</v>
      </c>
      <c r="B10" s="1" t="s">
        <v>53</v>
      </c>
      <c r="C10" s="82"/>
      <c r="D10" s="69">
        <v>0</v>
      </c>
      <c r="E10" s="69"/>
      <c r="F10" s="69"/>
      <c r="G10" s="69"/>
      <c r="H10" s="69"/>
      <c r="I10" s="69"/>
      <c r="J10" s="69"/>
      <c r="K10" s="69"/>
      <c r="L10" s="83"/>
      <c r="M10" s="82"/>
      <c r="N10" s="69"/>
      <c r="O10" s="69"/>
      <c r="P10" s="69"/>
      <c r="Q10" s="69"/>
      <c r="R10" s="69"/>
      <c r="S10" s="83"/>
      <c r="T10" s="136">
        <v>0</v>
      </c>
      <c r="U10" s="136"/>
      <c r="V10" s="84">
        <f t="shared" si="0"/>
        <v>0</v>
      </c>
    </row>
    <row r="11" spans="1:22" s="70" customFormat="1">
      <c r="A11" s="81">
        <v>5</v>
      </c>
      <c r="B11" s="1" t="s">
        <v>54</v>
      </c>
      <c r="C11" s="82"/>
      <c r="D11" s="69">
        <v>0</v>
      </c>
      <c r="E11" s="69"/>
      <c r="F11" s="69"/>
      <c r="G11" s="69"/>
      <c r="H11" s="69"/>
      <c r="I11" s="69"/>
      <c r="J11" s="69"/>
      <c r="K11" s="69"/>
      <c r="L11" s="83"/>
      <c r="M11" s="82"/>
      <c r="N11" s="69"/>
      <c r="O11" s="69"/>
      <c r="P11" s="69"/>
      <c r="Q11" s="69"/>
      <c r="R11" s="69"/>
      <c r="S11" s="83"/>
      <c r="T11" s="136">
        <v>0</v>
      </c>
      <c r="U11" s="136"/>
      <c r="V11" s="84">
        <f t="shared" si="0"/>
        <v>0</v>
      </c>
    </row>
    <row r="12" spans="1:22" s="70" customFormat="1">
      <c r="A12" s="81">
        <v>6</v>
      </c>
      <c r="B12" s="1" t="s">
        <v>55</v>
      </c>
      <c r="C12" s="82"/>
      <c r="D12" s="69">
        <v>0</v>
      </c>
      <c r="E12" s="69"/>
      <c r="F12" s="69"/>
      <c r="G12" s="69"/>
      <c r="H12" s="69"/>
      <c r="I12" s="69"/>
      <c r="J12" s="69"/>
      <c r="K12" s="69"/>
      <c r="L12" s="83"/>
      <c r="M12" s="82"/>
      <c r="N12" s="69"/>
      <c r="O12" s="69"/>
      <c r="P12" s="69"/>
      <c r="Q12" s="69"/>
      <c r="R12" s="69"/>
      <c r="S12" s="83"/>
      <c r="T12" s="136">
        <v>0</v>
      </c>
      <c r="U12" s="136"/>
      <c r="V12" s="84">
        <f t="shared" si="0"/>
        <v>0</v>
      </c>
    </row>
    <row r="13" spans="1:22" s="70" customFormat="1">
      <c r="A13" s="81">
        <v>7</v>
      </c>
      <c r="B13" s="1" t="s">
        <v>56</v>
      </c>
      <c r="C13" s="82"/>
      <c r="D13" s="69">
        <v>40800743.438068815</v>
      </c>
      <c r="E13" s="69"/>
      <c r="F13" s="69"/>
      <c r="G13" s="69"/>
      <c r="H13" s="69"/>
      <c r="I13" s="69"/>
      <c r="J13" s="69"/>
      <c r="K13" s="69"/>
      <c r="L13" s="83"/>
      <c r="M13" s="82"/>
      <c r="N13" s="69"/>
      <c r="O13" s="69"/>
      <c r="P13" s="69"/>
      <c r="Q13" s="69"/>
      <c r="R13" s="69"/>
      <c r="S13" s="83"/>
      <c r="T13" s="136">
        <v>29578615.658211712</v>
      </c>
      <c r="U13" s="136">
        <v>11222127.779857105</v>
      </c>
      <c r="V13" s="84">
        <f t="shared" si="0"/>
        <v>40800743.438068815</v>
      </c>
    </row>
    <row r="14" spans="1:22" s="70" customFormat="1">
      <c r="A14" s="81">
        <v>8</v>
      </c>
      <c r="B14" s="1" t="s">
        <v>57</v>
      </c>
      <c r="C14" s="82"/>
      <c r="D14" s="69">
        <v>4109262.3842472462</v>
      </c>
      <c r="E14" s="69"/>
      <c r="F14" s="69"/>
      <c r="G14" s="69"/>
      <c r="H14" s="69"/>
      <c r="I14" s="69"/>
      <c r="J14" s="69"/>
      <c r="K14" s="69"/>
      <c r="L14" s="83"/>
      <c r="M14" s="82"/>
      <c r="N14" s="69"/>
      <c r="O14" s="69"/>
      <c r="P14" s="69"/>
      <c r="Q14" s="69"/>
      <c r="R14" s="69"/>
      <c r="S14" s="83"/>
      <c r="T14" s="136">
        <v>3906488.6690059961</v>
      </c>
      <c r="U14" s="136">
        <v>202773.71524125</v>
      </c>
      <c r="V14" s="84">
        <f t="shared" si="0"/>
        <v>4109262.3842472462</v>
      </c>
    </row>
    <row r="15" spans="1:22" s="70" customFormat="1">
      <c r="A15" s="81">
        <v>9</v>
      </c>
      <c r="B15" s="1" t="s">
        <v>58</v>
      </c>
      <c r="C15" s="82"/>
      <c r="D15" s="69">
        <v>0</v>
      </c>
      <c r="E15" s="69"/>
      <c r="F15" s="69"/>
      <c r="G15" s="69"/>
      <c r="H15" s="69"/>
      <c r="I15" s="69"/>
      <c r="J15" s="69"/>
      <c r="K15" s="69"/>
      <c r="L15" s="83"/>
      <c r="M15" s="82"/>
      <c r="N15" s="69"/>
      <c r="O15" s="69"/>
      <c r="P15" s="69"/>
      <c r="Q15" s="69"/>
      <c r="R15" s="69"/>
      <c r="S15" s="83"/>
      <c r="T15" s="136">
        <v>0</v>
      </c>
      <c r="U15" s="136">
        <v>0</v>
      </c>
      <c r="V15" s="84">
        <f t="shared" si="0"/>
        <v>0</v>
      </c>
    </row>
    <row r="16" spans="1:22" s="70" customFormat="1">
      <c r="A16" s="81">
        <v>10</v>
      </c>
      <c r="B16" s="1" t="s">
        <v>59</v>
      </c>
      <c r="C16" s="82"/>
      <c r="D16" s="69">
        <v>1268656.2645535001</v>
      </c>
      <c r="E16" s="69"/>
      <c r="F16" s="69"/>
      <c r="G16" s="69"/>
      <c r="H16" s="69"/>
      <c r="I16" s="69"/>
      <c r="J16" s="69"/>
      <c r="K16" s="69"/>
      <c r="L16" s="83"/>
      <c r="M16" s="82"/>
      <c r="N16" s="69"/>
      <c r="O16" s="69"/>
      <c r="P16" s="69"/>
      <c r="Q16" s="69"/>
      <c r="R16" s="69"/>
      <c r="S16" s="83"/>
      <c r="T16" s="136">
        <v>1268656.2645535001</v>
      </c>
      <c r="U16" s="136">
        <v>0</v>
      </c>
      <c r="V16" s="84">
        <f t="shared" si="0"/>
        <v>1268656.2645535001</v>
      </c>
    </row>
    <row r="17" spans="1:22" s="70" customFormat="1">
      <c r="A17" s="81">
        <v>11</v>
      </c>
      <c r="B17" s="1" t="s">
        <v>60</v>
      </c>
      <c r="C17" s="82"/>
      <c r="D17" s="69">
        <v>0</v>
      </c>
      <c r="E17" s="69"/>
      <c r="F17" s="69"/>
      <c r="G17" s="69"/>
      <c r="H17" s="69"/>
      <c r="I17" s="69"/>
      <c r="J17" s="69"/>
      <c r="K17" s="69"/>
      <c r="L17" s="83"/>
      <c r="M17" s="82"/>
      <c r="N17" s="69"/>
      <c r="O17" s="69"/>
      <c r="P17" s="69"/>
      <c r="Q17" s="69"/>
      <c r="R17" s="69"/>
      <c r="S17" s="83"/>
      <c r="T17" s="136">
        <v>0</v>
      </c>
      <c r="U17" s="136">
        <v>0</v>
      </c>
      <c r="V17" s="84">
        <f t="shared" si="0"/>
        <v>0</v>
      </c>
    </row>
    <row r="18" spans="1:22" s="70" customFormat="1">
      <c r="A18" s="81">
        <v>12</v>
      </c>
      <c r="B18" s="1" t="s">
        <v>61</v>
      </c>
      <c r="C18" s="82"/>
      <c r="D18" s="69">
        <v>5083316.1130409995</v>
      </c>
      <c r="E18" s="69"/>
      <c r="F18" s="69"/>
      <c r="G18" s="69"/>
      <c r="H18" s="69"/>
      <c r="I18" s="69"/>
      <c r="J18" s="69"/>
      <c r="K18" s="69"/>
      <c r="L18" s="83"/>
      <c r="M18" s="82"/>
      <c r="N18" s="69"/>
      <c r="O18" s="69"/>
      <c r="P18" s="69"/>
      <c r="Q18" s="69"/>
      <c r="R18" s="69"/>
      <c r="S18" s="83"/>
      <c r="T18" s="136">
        <v>0</v>
      </c>
      <c r="U18" s="136">
        <v>5083316.1130409995</v>
      </c>
      <c r="V18" s="84">
        <f t="shared" si="0"/>
        <v>5083316.1130409995</v>
      </c>
    </row>
    <row r="19" spans="1:22" s="70" customFormat="1">
      <c r="A19" s="81">
        <v>13</v>
      </c>
      <c r="B19" s="1" t="s">
        <v>62</v>
      </c>
      <c r="C19" s="82"/>
      <c r="D19" s="69">
        <v>0</v>
      </c>
      <c r="E19" s="69"/>
      <c r="F19" s="69"/>
      <c r="G19" s="69"/>
      <c r="H19" s="69"/>
      <c r="I19" s="69"/>
      <c r="J19" s="69"/>
      <c r="K19" s="69"/>
      <c r="L19" s="83"/>
      <c r="M19" s="82"/>
      <c r="N19" s="69"/>
      <c r="O19" s="69"/>
      <c r="P19" s="69"/>
      <c r="Q19" s="69"/>
      <c r="R19" s="69"/>
      <c r="S19" s="83"/>
      <c r="T19" s="136">
        <v>0</v>
      </c>
      <c r="U19" s="136">
        <v>0</v>
      </c>
      <c r="V19" s="84">
        <f t="shared" si="0"/>
        <v>0</v>
      </c>
    </row>
    <row r="20" spans="1:22" s="70" customFormat="1">
      <c r="A20" s="81">
        <v>14</v>
      </c>
      <c r="B20" s="1" t="s">
        <v>63</v>
      </c>
      <c r="C20" s="82"/>
      <c r="D20" s="69">
        <v>11439079.4552416</v>
      </c>
      <c r="E20" s="69"/>
      <c r="F20" s="69"/>
      <c r="G20" s="69"/>
      <c r="H20" s="69"/>
      <c r="I20" s="69"/>
      <c r="J20" s="69"/>
      <c r="K20" s="69"/>
      <c r="L20" s="83"/>
      <c r="M20" s="82"/>
      <c r="N20" s="69"/>
      <c r="O20" s="69"/>
      <c r="P20" s="69"/>
      <c r="Q20" s="69"/>
      <c r="R20" s="69"/>
      <c r="S20" s="83"/>
      <c r="T20" s="136">
        <v>10749347.3745216</v>
      </c>
      <c r="U20" s="136">
        <v>689732.08071999997</v>
      </c>
      <c r="V20" s="84">
        <f t="shared" si="0"/>
        <v>11439079.4552416</v>
      </c>
    </row>
    <row r="21" spans="1:22" ht="13.5" thickBot="1">
      <c r="A21" s="71"/>
      <c r="B21" s="85" t="s">
        <v>64</v>
      </c>
      <c r="C21" s="86">
        <f>SUM(C7:C20)</f>
        <v>0</v>
      </c>
      <c r="D21" s="73">
        <f t="shared" ref="D21:V21" si="1">SUM(D7:D20)</f>
        <v>62701075.85515216</v>
      </c>
      <c r="E21" s="73">
        <f t="shared" si="1"/>
        <v>0</v>
      </c>
      <c r="F21" s="73">
        <f t="shared" si="1"/>
        <v>0</v>
      </c>
      <c r="G21" s="73">
        <f t="shared" si="1"/>
        <v>0</v>
      </c>
      <c r="H21" s="73">
        <f t="shared" si="1"/>
        <v>0</v>
      </c>
      <c r="I21" s="73">
        <f t="shared" si="1"/>
        <v>0</v>
      </c>
      <c r="J21" s="73">
        <f t="shared" si="1"/>
        <v>0</v>
      </c>
      <c r="K21" s="73">
        <f t="shared" si="1"/>
        <v>0</v>
      </c>
      <c r="L21" s="87">
        <f t="shared" si="1"/>
        <v>0</v>
      </c>
      <c r="M21" s="86">
        <f t="shared" si="1"/>
        <v>0</v>
      </c>
      <c r="N21" s="73">
        <f t="shared" si="1"/>
        <v>0</v>
      </c>
      <c r="O21" s="73">
        <f t="shared" si="1"/>
        <v>0</v>
      </c>
      <c r="P21" s="73">
        <f t="shared" si="1"/>
        <v>0</v>
      </c>
      <c r="Q21" s="73">
        <f t="shared" si="1"/>
        <v>0</v>
      </c>
      <c r="R21" s="73">
        <f t="shared" si="1"/>
        <v>0</v>
      </c>
      <c r="S21" s="87">
        <f>SUM(S7:S20)</f>
        <v>0</v>
      </c>
      <c r="T21" s="87">
        <f>SUM(T7:T20)</f>
        <v>45503126.166292809</v>
      </c>
      <c r="U21" s="87">
        <f t="shared" ref="U21" si="2">SUM(U7:U20)</f>
        <v>17197949.688859355</v>
      </c>
      <c r="V21" s="88">
        <f t="shared" si="1"/>
        <v>62701075.85515216</v>
      </c>
    </row>
    <row r="24" spans="1:22">
      <c r="A24" s="7"/>
      <c r="B24" s="7"/>
      <c r="C24" s="18"/>
      <c r="D24" s="18"/>
      <c r="E24" s="18"/>
    </row>
    <row r="25" spans="1:22">
      <c r="A25" s="89"/>
      <c r="B25" s="89"/>
      <c r="C25" s="7"/>
      <c r="D25" s="18"/>
      <c r="E25" s="18"/>
    </row>
    <row r="26" spans="1:22">
      <c r="A26" s="89"/>
      <c r="B26" s="19"/>
      <c r="C26" s="7"/>
      <c r="D26" s="18"/>
      <c r="E26" s="18"/>
    </row>
    <row r="27" spans="1:22">
      <c r="A27" s="89"/>
      <c r="B27" s="89"/>
      <c r="C27" s="7"/>
      <c r="D27" s="18"/>
      <c r="E27" s="18"/>
    </row>
    <row r="28" spans="1:22">
      <c r="A28" s="89"/>
      <c r="B28" s="19"/>
      <c r="C28" s="7"/>
      <c r="D28" s="18"/>
      <c r="E28" s="1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1" ySplit="7" topLeftCell="B8" activePane="bottomRight" state="frozen"/>
      <selection activeCell="B9" sqref="B9"/>
      <selection pane="topRight" activeCell="B9" sqref="B9"/>
      <selection pane="bottomLeft" activeCell="B9" sqref="B9"/>
      <selection pane="bottomRight" activeCell="B8" sqref="B6:B8"/>
    </sheetView>
  </sheetViews>
  <sheetFormatPr defaultColWidth="9.140625" defaultRowHeight="12.75"/>
  <cols>
    <col min="1" max="1" width="10.42578125" style="4" bestFit="1" customWidth="1"/>
    <col min="2" max="2" width="63.140625" style="4" customWidth="1"/>
    <col min="3" max="3" width="13.7109375" style="137" customWidth="1"/>
    <col min="4" max="4" width="14.85546875" style="137" bestFit="1" customWidth="1"/>
    <col min="5" max="5" width="17.7109375" style="137" customWidth="1"/>
    <col min="6" max="6" width="15.85546875" style="137" customWidth="1"/>
    <col min="7" max="7" width="17.42578125" style="137" customWidth="1"/>
    <col min="8" max="8" width="15.28515625" style="137" customWidth="1"/>
    <col min="9" max="16384" width="9.140625" style="9"/>
  </cols>
  <sheetData>
    <row r="1" spans="1:9">
      <c r="A1" s="2" t="s">
        <v>30</v>
      </c>
      <c r="B1" s="4" t="str">
        <f>'Info '!C2</f>
        <v>JSC "BASISBANK"</v>
      </c>
      <c r="C1" s="3"/>
    </row>
    <row r="2" spans="1:9">
      <c r="A2" s="2" t="s">
        <v>31</v>
      </c>
      <c r="B2" s="518">
        <f>'1. key ratios '!B2</f>
        <v>45199</v>
      </c>
      <c r="C2" s="278"/>
    </row>
    <row r="4" spans="1:9" ht="13.5" thickBot="1">
      <c r="A4" s="2" t="s">
        <v>150</v>
      </c>
      <c r="B4" s="74" t="s">
        <v>252</v>
      </c>
    </row>
    <row r="5" spans="1:9">
      <c r="A5" s="75"/>
      <c r="B5" s="90"/>
      <c r="C5" s="138" t="s">
        <v>0</v>
      </c>
      <c r="D5" s="138" t="s">
        <v>1</v>
      </c>
      <c r="E5" s="138" t="s">
        <v>2</v>
      </c>
      <c r="F5" s="138" t="s">
        <v>3</v>
      </c>
      <c r="G5" s="139" t="s">
        <v>4</v>
      </c>
      <c r="H5" s="140" t="s">
        <v>5</v>
      </c>
      <c r="I5" s="91"/>
    </row>
    <row r="6" spans="1:9" s="91" customFormat="1" ht="12.75" customHeight="1">
      <c r="A6" s="92"/>
      <c r="B6" s="840" t="s">
        <v>149</v>
      </c>
      <c r="C6" s="842" t="s">
        <v>245</v>
      </c>
      <c r="D6" s="844" t="s">
        <v>244</v>
      </c>
      <c r="E6" s="845"/>
      <c r="F6" s="842" t="s">
        <v>249</v>
      </c>
      <c r="G6" s="842" t="s">
        <v>250</v>
      </c>
      <c r="H6" s="838" t="s">
        <v>248</v>
      </c>
    </row>
    <row r="7" spans="1:9" ht="38.25">
      <c r="A7" s="94"/>
      <c r="B7" s="841"/>
      <c r="C7" s="843"/>
      <c r="D7" s="141" t="s">
        <v>247</v>
      </c>
      <c r="E7" s="141" t="s">
        <v>246</v>
      </c>
      <c r="F7" s="843"/>
      <c r="G7" s="843"/>
      <c r="H7" s="839"/>
      <c r="I7" s="91"/>
    </row>
    <row r="8" spans="1:9">
      <c r="A8" s="92">
        <v>1</v>
      </c>
      <c r="B8" s="1" t="s">
        <v>51</v>
      </c>
      <c r="C8" s="142">
        <v>531645328.4677</v>
      </c>
      <c r="D8" s="143"/>
      <c r="E8" s="142"/>
      <c r="F8" s="142">
        <v>179008174.09130001</v>
      </c>
      <c r="G8" s="144">
        <v>179008174.09130001</v>
      </c>
      <c r="H8" s="146">
        <f>G8/(C8+E8)</f>
        <v>0.33670600399562356</v>
      </c>
    </row>
    <row r="9" spans="1:9" ht="15" customHeight="1">
      <c r="A9" s="92">
        <v>2</v>
      </c>
      <c r="B9" s="1" t="s">
        <v>52</v>
      </c>
      <c r="C9" s="142">
        <v>0</v>
      </c>
      <c r="D9" s="143"/>
      <c r="E9" s="142"/>
      <c r="F9" s="142">
        <v>0</v>
      </c>
      <c r="G9" s="144">
        <v>0</v>
      </c>
      <c r="H9" s="146" t="e">
        <f t="shared" ref="H9:H21" si="0">G9/(C9+E9)</f>
        <v>#DIV/0!</v>
      </c>
    </row>
    <row r="10" spans="1:9">
      <c r="A10" s="92">
        <v>3</v>
      </c>
      <c r="B10" s="1" t="s">
        <v>165</v>
      </c>
      <c r="C10" s="142">
        <v>7160616.9475000007</v>
      </c>
      <c r="D10" s="143"/>
      <c r="E10" s="142">
        <v>1998240</v>
      </c>
      <c r="F10" s="142">
        <v>9158856.9475000016</v>
      </c>
      <c r="G10" s="144">
        <v>9158838.7475000005</v>
      </c>
      <c r="H10" s="146">
        <f t="shared" si="0"/>
        <v>0.99999801285246559</v>
      </c>
    </row>
    <row r="11" spans="1:9">
      <c r="A11" s="92">
        <v>4</v>
      </c>
      <c r="B11" s="1" t="s">
        <v>53</v>
      </c>
      <c r="C11" s="142">
        <v>2299833.2703999998</v>
      </c>
      <c r="D11" s="143"/>
      <c r="E11" s="142"/>
      <c r="F11" s="142">
        <v>0</v>
      </c>
      <c r="G11" s="144">
        <v>0</v>
      </c>
      <c r="H11" s="146">
        <f t="shared" si="0"/>
        <v>0</v>
      </c>
    </row>
    <row r="12" spans="1:9">
      <c r="A12" s="92">
        <v>5</v>
      </c>
      <c r="B12" s="1" t="s">
        <v>54</v>
      </c>
      <c r="C12" s="142">
        <v>0</v>
      </c>
      <c r="D12" s="143"/>
      <c r="E12" s="142"/>
      <c r="F12" s="142">
        <v>0</v>
      </c>
      <c r="G12" s="144">
        <v>0</v>
      </c>
      <c r="H12" s="146" t="e">
        <f t="shared" si="0"/>
        <v>#DIV/0!</v>
      </c>
    </row>
    <row r="13" spans="1:9">
      <c r="A13" s="92">
        <v>6</v>
      </c>
      <c r="B13" s="1" t="s">
        <v>55</v>
      </c>
      <c r="C13" s="142">
        <v>72959430.0079</v>
      </c>
      <c r="D13" s="143"/>
      <c r="E13" s="142"/>
      <c r="F13" s="142">
        <v>23462477.985229999</v>
      </c>
      <c r="G13" s="144">
        <v>23462477.985229999</v>
      </c>
      <c r="H13" s="146">
        <f t="shared" si="0"/>
        <v>0.32158252857361269</v>
      </c>
    </row>
    <row r="14" spans="1:9">
      <c r="A14" s="92">
        <v>7</v>
      </c>
      <c r="B14" s="1" t="s">
        <v>56</v>
      </c>
      <c r="C14" s="142">
        <v>1293018546.4655809</v>
      </c>
      <c r="D14" s="143">
        <v>445006467.99620026</v>
      </c>
      <c r="E14" s="142">
        <v>243671469.21765006</v>
      </c>
      <c r="F14" s="142">
        <v>1536690015.6832309</v>
      </c>
      <c r="G14" s="144">
        <v>1495889272.2451622</v>
      </c>
      <c r="H14" s="146">
        <f t="shared" si="0"/>
        <v>0.97344894349435329</v>
      </c>
    </row>
    <row r="15" spans="1:9">
      <c r="A15" s="92">
        <v>8</v>
      </c>
      <c r="B15" s="1" t="s">
        <v>57</v>
      </c>
      <c r="C15" s="142">
        <v>405324077.40659165</v>
      </c>
      <c r="D15" s="143">
        <v>24198265.736799981</v>
      </c>
      <c r="E15" s="142">
        <v>11551690.005679989</v>
      </c>
      <c r="F15" s="142">
        <v>312705982.89592874</v>
      </c>
      <c r="G15" s="144">
        <v>308596720.22692275</v>
      </c>
      <c r="H15" s="146">
        <f t="shared" si="0"/>
        <v>0.74026063482297422</v>
      </c>
    </row>
    <row r="16" spans="1:9" ht="25.5">
      <c r="A16" s="92">
        <v>9</v>
      </c>
      <c r="B16" s="1" t="s">
        <v>58</v>
      </c>
      <c r="C16" s="142">
        <v>327277131.33447641</v>
      </c>
      <c r="D16" s="143">
        <v>770020.30880000058</v>
      </c>
      <c r="E16" s="142">
        <v>378939.79933000024</v>
      </c>
      <c r="F16" s="142">
        <v>114728613.31781223</v>
      </c>
      <c r="G16" s="144">
        <v>114728613.31781223</v>
      </c>
      <c r="H16" s="146">
        <f t="shared" si="0"/>
        <v>0.35014951171455627</v>
      </c>
    </row>
    <row r="17" spans="1:8">
      <c r="A17" s="92">
        <v>10</v>
      </c>
      <c r="B17" s="1" t="s">
        <v>59</v>
      </c>
      <c r="C17" s="142">
        <v>47755252.235289216</v>
      </c>
      <c r="D17" s="143">
        <v>307880.77120000019</v>
      </c>
      <c r="E17" s="142">
        <v>137110.95314000009</v>
      </c>
      <c r="F17" s="142">
        <v>55996076.398222968</v>
      </c>
      <c r="G17" s="144">
        <v>54727420.133669466</v>
      </c>
      <c r="H17" s="146">
        <f t="shared" si="0"/>
        <v>1.1427170532042485</v>
      </c>
    </row>
    <row r="18" spans="1:8">
      <c r="A18" s="92">
        <v>11</v>
      </c>
      <c r="B18" s="1" t="s">
        <v>60</v>
      </c>
      <c r="C18" s="142">
        <v>3304915.54</v>
      </c>
      <c r="D18" s="143">
        <v>0</v>
      </c>
      <c r="E18" s="142">
        <v>0</v>
      </c>
      <c r="F18" s="142">
        <v>8262288.8499999996</v>
      </c>
      <c r="G18" s="144">
        <v>8262288.8499999996</v>
      </c>
      <c r="H18" s="146">
        <f t="shared" si="0"/>
        <v>2.5</v>
      </c>
    </row>
    <row r="19" spans="1:8">
      <c r="A19" s="92">
        <v>12</v>
      </c>
      <c r="B19" s="1" t="s">
        <v>61</v>
      </c>
      <c r="C19" s="142">
        <v>1342593.9890999999</v>
      </c>
      <c r="D19" s="143">
        <v>43087957.042100012</v>
      </c>
      <c r="E19" s="142">
        <v>25122399.273800012</v>
      </c>
      <c r="F19" s="142">
        <v>26462200.534212507</v>
      </c>
      <c r="G19" s="144">
        <v>21378884.421171509</v>
      </c>
      <c r="H19" s="146">
        <f t="shared" si="0"/>
        <v>0.80781748964741018</v>
      </c>
    </row>
    <row r="20" spans="1:8">
      <c r="A20" s="92">
        <v>13</v>
      </c>
      <c r="B20" s="1" t="s">
        <v>144</v>
      </c>
      <c r="C20" s="142">
        <v>0</v>
      </c>
      <c r="D20" s="143">
        <v>3996480</v>
      </c>
      <c r="E20" s="142">
        <v>0</v>
      </c>
      <c r="F20" s="142">
        <v>0</v>
      </c>
      <c r="G20" s="144">
        <v>0</v>
      </c>
      <c r="H20" s="146" t="e">
        <f t="shared" si="0"/>
        <v>#DIV/0!</v>
      </c>
    </row>
    <row r="21" spans="1:8">
      <c r="A21" s="92">
        <v>14</v>
      </c>
      <c r="B21" s="1" t="s">
        <v>63</v>
      </c>
      <c r="C21" s="142">
        <v>506931667.49867296</v>
      </c>
      <c r="D21" s="143">
        <v>21748545.245999951</v>
      </c>
      <c r="E21" s="142">
        <v>10498046.593439979</v>
      </c>
      <c r="F21" s="142">
        <v>467682058.17854542</v>
      </c>
      <c r="G21" s="144">
        <v>456242979.22330379</v>
      </c>
      <c r="H21" s="146">
        <f t="shared" si="0"/>
        <v>0.88174870286263329</v>
      </c>
    </row>
    <row r="22" spans="1:8" ht="13.5" thickBot="1">
      <c r="A22" s="95"/>
      <c r="B22" s="96" t="s">
        <v>64</v>
      </c>
      <c r="C22" s="145">
        <f>SUM(C8:C21)</f>
        <v>3199019393.1632113</v>
      </c>
      <c r="D22" s="145">
        <f>SUM(D8:D21)</f>
        <v>539115617.10110021</v>
      </c>
      <c r="E22" s="145">
        <f>SUM(E8:E21)</f>
        <v>293357895.84304005</v>
      </c>
      <c r="F22" s="145">
        <f>SUM(F8:F21)</f>
        <v>2734156744.8819828</v>
      </c>
      <c r="G22" s="145">
        <f>SUM(G8:G21)</f>
        <v>2671455669.2420721</v>
      </c>
      <c r="H22" s="147">
        <f>G22/(C22+E22)</f>
        <v>0.76493902238215195</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E14" sqref="E14"/>
    </sheetView>
  </sheetViews>
  <sheetFormatPr defaultColWidth="9.140625" defaultRowHeight="12.75"/>
  <cols>
    <col min="1" max="1" width="10.42578125" style="137" bestFit="1" customWidth="1"/>
    <col min="2" max="2" width="85.42578125" style="137" customWidth="1"/>
    <col min="3" max="5" width="13.5703125" style="137" bestFit="1" customWidth="1"/>
    <col min="6" max="11" width="12.7109375" style="137" customWidth="1"/>
    <col min="12" max="16384" width="9.140625" style="137"/>
  </cols>
  <sheetData>
    <row r="1" spans="1:11">
      <c r="A1" s="137" t="s">
        <v>30</v>
      </c>
      <c r="B1" s="3" t="str">
        <f>'Info '!C2</f>
        <v>JSC "BASISBANK"</v>
      </c>
    </row>
    <row r="2" spans="1:11">
      <c r="A2" s="137" t="s">
        <v>31</v>
      </c>
      <c r="B2" s="518">
        <f>'1. key ratios '!B2</f>
        <v>45199</v>
      </c>
      <c r="C2" s="155"/>
      <c r="D2" s="155"/>
    </row>
    <row r="3" spans="1:11">
      <c r="B3" s="155"/>
      <c r="C3" s="155"/>
      <c r="D3" s="155"/>
    </row>
    <row r="4" spans="1:11" ht="13.5" thickBot="1">
      <c r="A4" s="137" t="s">
        <v>146</v>
      </c>
      <c r="B4" s="182" t="s">
        <v>253</v>
      </c>
      <c r="C4" s="155"/>
      <c r="D4" s="155"/>
    </row>
    <row r="5" spans="1:11" ht="30" customHeight="1">
      <c r="A5" s="846"/>
      <c r="B5" s="847"/>
      <c r="C5" s="848" t="s">
        <v>305</v>
      </c>
      <c r="D5" s="848"/>
      <c r="E5" s="848"/>
      <c r="F5" s="848" t="s">
        <v>306</v>
      </c>
      <c r="G5" s="848"/>
      <c r="H5" s="848"/>
      <c r="I5" s="848" t="s">
        <v>307</v>
      </c>
      <c r="J5" s="848"/>
      <c r="K5" s="849"/>
    </row>
    <row r="6" spans="1:11">
      <c r="A6" s="156"/>
      <c r="B6" s="157"/>
      <c r="C6" s="11" t="s">
        <v>32</v>
      </c>
      <c r="D6" s="11" t="s">
        <v>33</v>
      </c>
      <c r="E6" s="11" t="s">
        <v>34</v>
      </c>
      <c r="F6" s="11" t="s">
        <v>32</v>
      </c>
      <c r="G6" s="11" t="s">
        <v>33</v>
      </c>
      <c r="H6" s="11" t="s">
        <v>34</v>
      </c>
      <c r="I6" s="11" t="s">
        <v>32</v>
      </c>
      <c r="J6" s="11" t="s">
        <v>33</v>
      </c>
      <c r="K6" s="11" t="s">
        <v>34</v>
      </c>
    </row>
    <row r="7" spans="1:11">
      <c r="A7" s="158" t="s">
        <v>256</v>
      </c>
      <c r="B7" s="159"/>
      <c r="C7" s="159"/>
      <c r="D7" s="159"/>
      <c r="E7" s="159"/>
      <c r="F7" s="159"/>
      <c r="G7" s="159"/>
      <c r="H7" s="159"/>
      <c r="I7" s="159"/>
      <c r="J7" s="159"/>
      <c r="K7" s="160"/>
    </row>
    <row r="8" spans="1:11">
      <c r="A8" s="161">
        <v>1</v>
      </c>
      <c r="B8" s="162" t="s">
        <v>254</v>
      </c>
      <c r="C8" s="163"/>
      <c r="D8" s="163"/>
      <c r="E8" s="163"/>
      <c r="F8" s="672">
        <v>409860671.03597832</v>
      </c>
      <c r="G8" s="672">
        <v>283558020.60086948</v>
      </c>
      <c r="H8" s="672">
        <v>693418691.63684762</v>
      </c>
      <c r="I8" s="672">
        <v>407692107.83423913</v>
      </c>
      <c r="J8" s="672">
        <v>215049953.02380431</v>
      </c>
      <c r="K8" s="673">
        <v>622742060.85804355</v>
      </c>
    </row>
    <row r="9" spans="1:11">
      <c r="A9" s="158" t="s">
        <v>257</v>
      </c>
      <c r="B9" s="159"/>
      <c r="C9" s="159"/>
      <c r="D9" s="159"/>
      <c r="E9" s="159"/>
      <c r="F9" s="159"/>
      <c r="G9" s="159"/>
      <c r="H9" s="159"/>
      <c r="I9" s="159"/>
      <c r="J9" s="159"/>
      <c r="K9" s="160"/>
    </row>
    <row r="10" spans="1:11">
      <c r="A10" s="164">
        <v>2</v>
      </c>
      <c r="B10" s="165" t="s">
        <v>265</v>
      </c>
      <c r="C10" s="307">
        <v>299508340.18576097</v>
      </c>
      <c r="D10" s="665">
        <v>622708511.81141293</v>
      </c>
      <c r="E10" s="665">
        <v>922216851.99717391</v>
      </c>
      <c r="F10" s="665">
        <v>34397027.88870763</v>
      </c>
      <c r="G10" s="665">
        <v>82034119.069655955</v>
      </c>
      <c r="H10" s="665">
        <v>116431146.95836359</v>
      </c>
      <c r="I10" s="665">
        <v>5492483.3534891279</v>
      </c>
      <c r="J10" s="665">
        <v>15258400.341668479</v>
      </c>
      <c r="K10" s="666">
        <v>20750883.695157606</v>
      </c>
    </row>
    <row r="11" spans="1:11">
      <c r="A11" s="164">
        <v>3</v>
      </c>
      <c r="B11" s="165" t="s">
        <v>259</v>
      </c>
      <c r="C11" s="307">
        <v>757781936.78163016</v>
      </c>
      <c r="D11" s="665">
        <v>765608608.71717381</v>
      </c>
      <c r="E11" s="665">
        <v>1523390545.4988041</v>
      </c>
      <c r="F11" s="665">
        <v>266024472.40113851</v>
      </c>
      <c r="G11" s="665">
        <v>76538966.085453838</v>
      </c>
      <c r="H11" s="665">
        <v>342563438.48659235</v>
      </c>
      <c r="I11" s="665">
        <v>223100587.0869402</v>
      </c>
      <c r="J11" s="665">
        <v>68799334.571429342</v>
      </c>
      <c r="K11" s="666">
        <v>291899921.65836954</v>
      </c>
    </row>
    <row r="12" spans="1:11">
      <c r="A12" s="164">
        <v>4</v>
      </c>
      <c r="B12" s="165" t="s">
        <v>260</v>
      </c>
      <c r="C12" s="307">
        <v>107845800.6988043</v>
      </c>
      <c r="D12" s="665">
        <v>0</v>
      </c>
      <c r="E12" s="665">
        <v>107845800.6988043</v>
      </c>
      <c r="F12" s="665"/>
      <c r="G12" s="665"/>
      <c r="H12" s="665">
        <v>0</v>
      </c>
      <c r="I12" s="665"/>
      <c r="J12" s="665"/>
      <c r="K12" s="666">
        <v>0</v>
      </c>
    </row>
    <row r="13" spans="1:11">
      <c r="A13" s="164">
        <v>5</v>
      </c>
      <c r="B13" s="165" t="s">
        <v>268</v>
      </c>
      <c r="C13" s="307">
        <v>268173234.53543481</v>
      </c>
      <c r="D13" s="665">
        <v>227863171.8604348</v>
      </c>
      <c r="E13" s="665">
        <v>496036406.39586961</v>
      </c>
      <c r="F13" s="665">
        <v>62525930.777018473</v>
      </c>
      <c r="G13" s="665">
        <v>53828030.04237175</v>
      </c>
      <c r="H13" s="665">
        <v>116353960.81939022</v>
      </c>
      <c r="I13" s="665">
        <v>24059029.613929339</v>
      </c>
      <c r="J13" s="665">
        <v>20126661.382353261</v>
      </c>
      <c r="K13" s="666">
        <v>44185690.9962826</v>
      </c>
    </row>
    <row r="14" spans="1:11">
      <c r="A14" s="164">
        <v>6</v>
      </c>
      <c r="B14" s="165" t="s">
        <v>300</v>
      </c>
      <c r="C14" s="307"/>
      <c r="D14" s="665"/>
      <c r="E14" s="665">
        <v>0</v>
      </c>
      <c r="F14" s="665"/>
      <c r="G14" s="665"/>
      <c r="H14" s="665">
        <v>0</v>
      </c>
      <c r="I14" s="665"/>
      <c r="J14" s="665"/>
      <c r="K14" s="666">
        <v>0</v>
      </c>
    </row>
    <row r="15" spans="1:11">
      <c r="A15" s="164">
        <v>7</v>
      </c>
      <c r="B15" s="165" t="s">
        <v>301</v>
      </c>
      <c r="C15" s="307">
        <v>16451738.459239131</v>
      </c>
      <c r="D15" s="665">
        <v>19051577.44228261</v>
      </c>
      <c r="E15" s="665">
        <v>35503315.901521742</v>
      </c>
      <c r="F15" s="665">
        <v>4367917.1878260868</v>
      </c>
      <c r="G15" s="665">
        <v>6683256.8904347811</v>
      </c>
      <c r="H15" s="665">
        <v>11051174.078260869</v>
      </c>
      <c r="I15" s="665">
        <v>4367917.1878260868</v>
      </c>
      <c r="J15" s="665">
        <v>6683256.8904347811</v>
      </c>
      <c r="K15" s="666">
        <v>11051174.078260869</v>
      </c>
    </row>
    <row r="16" spans="1:11">
      <c r="A16" s="164">
        <v>8</v>
      </c>
      <c r="B16" s="166" t="s">
        <v>261</v>
      </c>
      <c r="C16" s="307">
        <v>1449761050.6608694</v>
      </c>
      <c r="D16" s="665">
        <v>1635231869.8313043</v>
      </c>
      <c r="E16" s="665">
        <v>3084992920.4921737</v>
      </c>
      <c r="F16" s="665">
        <v>367315348.25469071</v>
      </c>
      <c r="G16" s="665">
        <v>219084372.08791631</v>
      </c>
      <c r="H16" s="665">
        <v>586399720.34260702</v>
      </c>
      <c r="I16" s="665">
        <v>257020017.24218476</v>
      </c>
      <c r="J16" s="665">
        <v>110867653.18588588</v>
      </c>
      <c r="K16" s="666">
        <v>367887670.42807055</v>
      </c>
    </row>
    <row r="17" spans="1:11">
      <c r="A17" s="158" t="s">
        <v>258</v>
      </c>
      <c r="B17" s="159"/>
      <c r="C17" s="667"/>
      <c r="D17" s="667"/>
      <c r="E17" s="667"/>
      <c r="F17" s="667"/>
      <c r="G17" s="667"/>
      <c r="H17" s="667"/>
      <c r="I17" s="667"/>
      <c r="J17" s="667"/>
      <c r="K17" s="668"/>
    </row>
    <row r="18" spans="1:11">
      <c r="A18" s="164">
        <v>9</v>
      </c>
      <c r="B18" s="165" t="s">
        <v>264</v>
      </c>
      <c r="C18" s="307">
        <v>7090385.7608695636</v>
      </c>
      <c r="D18" s="665">
        <v>0</v>
      </c>
      <c r="E18" s="665">
        <v>7090385.7608695636</v>
      </c>
      <c r="F18" s="665">
        <v>0</v>
      </c>
      <c r="G18" s="665">
        <v>0</v>
      </c>
      <c r="H18" s="665">
        <v>0</v>
      </c>
      <c r="I18" s="665">
        <v>0</v>
      </c>
      <c r="J18" s="665">
        <v>0</v>
      </c>
      <c r="K18" s="666">
        <v>0</v>
      </c>
    </row>
    <row r="19" spans="1:11">
      <c r="A19" s="164">
        <v>10</v>
      </c>
      <c r="B19" s="165" t="s">
        <v>302</v>
      </c>
      <c r="C19" s="307">
        <v>1042032018.736413</v>
      </c>
      <c r="D19" s="665">
        <v>1096362801.963804</v>
      </c>
      <c r="E19" s="665">
        <v>2138394820.700217</v>
      </c>
      <c r="F19" s="665">
        <v>19254360.686304338</v>
      </c>
      <c r="G19" s="665">
        <v>12452881.985380439</v>
      </c>
      <c r="H19" s="665">
        <v>31707242.671684779</v>
      </c>
      <c r="I19" s="665">
        <v>21934672.147717401</v>
      </c>
      <c r="J19" s="665">
        <v>85903781.631521717</v>
      </c>
      <c r="K19" s="666">
        <v>107838453.77923912</v>
      </c>
    </row>
    <row r="20" spans="1:11">
      <c r="A20" s="164">
        <v>11</v>
      </c>
      <c r="B20" s="165" t="s">
        <v>263</v>
      </c>
      <c r="C20" s="307">
        <v>45771700.655543469</v>
      </c>
      <c r="D20" s="665">
        <v>1310430.8529347831</v>
      </c>
      <c r="E20" s="665">
        <v>47082131.508478254</v>
      </c>
      <c r="F20" s="665">
        <v>979005.74663043441</v>
      </c>
      <c r="G20" s="665">
        <v>79771.955652173914</v>
      </c>
      <c r="H20" s="665">
        <v>1058777.7022826083</v>
      </c>
      <c r="I20" s="665">
        <v>965004.36532608664</v>
      </c>
      <c r="J20" s="665">
        <v>79771.955652173914</v>
      </c>
      <c r="K20" s="666">
        <v>1044776.3209782606</v>
      </c>
    </row>
    <row r="21" spans="1:11" ht="13.5" thickBot="1">
      <c r="A21" s="167">
        <v>12</v>
      </c>
      <c r="B21" s="168" t="s">
        <v>262</v>
      </c>
      <c r="C21" s="669">
        <v>1094894105.1528261</v>
      </c>
      <c r="D21" s="670">
        <v>1097673232.8167388</v>
      </c>
      <c r="E21" s="669">
        <v>2192567337.9695649</v>
      </c>
      <c r="F21" s="670">
        <v>20233366.432934772</v>
      </c>
      <c r="G21" s="670">
        <v>12532653.941032613</v>
      </c>
      <c r="H21" s="670">
        <v>32766020.373967387</v>
      </c>
      <c r="I21" s="670">
        <v>22899676.513043489</v>
      </c>
      <c r="J21" s="670">
        <v>85983553.587173894</v>
      </c>
      <c r="K21" s="671">
        <v>108883230.10021737</v>
      </c>
    </row>
    <row r="22" spans="1:11" ht="38.25" customHeight="1" thickBot="1">
      <c r="A22" s="169"/>
      <c r="B22" s="170"/>
      <c r="C22" s="170"/>
      <c r="D22" s="170"/>
      <c r="E22" s="170"/>
      <c r="F22" s="850" t="s">
        <v>304</v>
      </c>
      <c r="G22" s="848"/>
      <c r="H22" s="848"/>
      <c r="I22" s="850" t="s">
        <v>269</v>
      </c>
      <c r="J22" s="848"/>
      <c r="K22" s="849"/>
    </row>
    <row r="23" spans="1:11">
      <c r="A23" s="171">
        <v>13</v>
      </c>
      <c r="B23" s="172" t="s">
        <v>254</v>
      </c>
      <c r="C23" s="173"/>
      <c r="D23" s="173"/>
      <c r="E23" s="173"/>
      <c r="F23" s="676">
        <v>409860671.03597832</v>
      </c>
      <c r="G23" s="676">
        <v>283558020.60086948</v>
      </c>
      <c r="H23" s="676">
        <v>693418691.63684762</v>
      </c>
      <c r="I23" s="676">
        <v>407692107.83423913</v>
      </c>
      <c r="J23" s="676">
        <v>215049953.02380431</v>
      </c>
      <c r="K23" s="677">
        <v>622742060.85804355</v>
      </c>
    </row>
    <row r="24" spans="1:11" ht="13.5" thickBot="1">
      <c r="A24" s="174">
        <v>14</v>
      </c>
      <c r="B24" s="175" t="s">
        <v>266</v>
      </c>
      <c r="C24" s="176"/>
      <c r="D24" s="177"/>
      <c r="E24" s="178"/>
      <c r="F24" s="678">
        <v>347081981.82175601</v>
      </c>
      <c r="G24" s="678">
        <v>206551718.1468837</v>
      </c>
      <c r="H24" s="678">
        <v>553633699.96863961</v>
      </c>
      <c r="I24" s="678">
        <v>234120340.72914121</v>
      </c>
      <c r="J24" s="678">
        <v>39604182.349623643</v>
      </c>
      <c r="K24" s="679">
        <v>259004440.3278532</v>
      </c>
    </row>
    <row r="25" spans="1:11" ht="13.5" thickBot="1">
      <c r="A25" s="179">
        <v>15</v>
      </c>
      <c r="B25" s="180" t="s">
        <v>267</v>
      </c>
      <c r="C25" s="181"/>
      <c r="D25" s="181"/>
      <c r="E25" s="181"/>
      <c r="F25" s="674">
        <v>1.1871617729686419</v>
      </c>
      <c r="G25" s="674">
        <v>1.378504199638642</v>
      </c>
      <c r="H25" s="674">
        <v>1.2549761314975569</v>
      </c>
      <c r="I25" s="674">
        <v>1.7682500630167539</v>
      </c>
      <c r="J25" s="674">
        <v>6.2511422647507917</v>
      </c>
      <c r="K25" s="675">
        <v>2.4256408795850382</v>
      </c>
    </row>
    <row r="27" spans="1:11" ht="38.25">
      <c r="B27" s="154"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J32" sqref="J32"/>
    </sheetView>
  </sheetViews>
  <sheetFormatPr defaultColWidth="9.140625" defaultRowHeight="12.75"/>
  <cols>
    <col min="1" max="1" width="10.42578125" style="137" bestFit="1" customWidth="1"/>
    <col min="2" max="2" width="40" style="137" customWidth="1"/>
    <col min="3" max="3" width="12.42578125" style="137" bestFit="1" customWidth="1"/>
    <col min="4" max="4" width="11.42578125" style="137" customWidth="1"/>
    <col min="5" max="5" width="18.28515625" style="137" bestFit="1" customWidth="1"/>
    <col min="6" max="13" width="12.7109375" style="137" customWidth="1"/>
    <col min="14" max="14" width="31" style="137" bestFit="1" customWidth="1"/>
    <col min="15" max="16384" width="9.140625" style="134"/>
  </cols>
  <sheetData>
    <row r="1" spans="1:14">
      <c r="A1" s="137" t="s">
        <v>30</v>
      </c>
      <c r="B1" s="487" t="str">
        <f>'Info '!C2</f>
        <v>JSC "BASISBANK"</v>
      </c>
    </row>
    <row r="2" spans="1:14" ht="14.25" customHeight="1">
      <c r="A2" s="137" t="s">
        <v>31</v>
      </c>
      <c r="B2" s="519">
        <f>'1. key ratios '!B2</f>
        <v>45199</v>
      </c>
    </row>
    <row r="3" spans="1:14" ht="14.25" customHeight="1"/>
    <row r="4" spans="1:14" ht="13.5" thickBot="1">
      <c r="A4" s="137" t="s">
        <v>162</v>
      </c>
      <c r="B4" s="630" t="s">
        <v>28</v>
      </c>
    </row>
    <row r="5" spans="1:14" s="634" customFormat="1">
      <c r="A5" s="631"/>
      <c r="B5" s="632"/>
      <c r="C5" s="474" t="s">
        <v>0</v>
      </c>
      <c r="D5" s="474" t="s">
        <v>1</v>
      </c>
      <c r="E5" s="474" t="s">
        <v>2</v>
      </c>
      <c r="F5" s="474" t="s">
        <v>3</v>
      </c>
      <c r="G5" s="474" t="s">
        <v>4</v>
      </c>
      <c r="H5" s="474" t="s">
        <v>5</v>
      </c>
      <c r="I5" s="474" t="s">
        <v>8</v>
      </c>
      <c r="J5" s="474" t="s">
        <v>9</v>
      </c>
      <c r="K5" s="474" t="s">
        <v>10</v>
      </c>
      <c r="L5" s="474" t="s">
        <v>11</v>
      </c>
      <c r="M5" s="474" t="s">
        <v>12</v>
      </c>
      <c r="N5" s="633" t="s">
        <v>13</v>
      </c>
    </row>
    <row r="6" spans="1:14" ht="25.5">
      <c r="A6" s="635"/>
      <c r="B6" s="636"/>
      <c r="C6" s="637" t="s">
        <v>161</v>
      </c>
      <c r="D6" s="638" t="s">
        <v>160</v>
      </c>
      <c r="E6" s="639" t="s">
        <v>159</v>
      </c>
      <c r="F6" s="640">
        <v>0</v>
      </c>
      <c r="G6" s="640">
        <v>0.2</v>
      </c>
      <c r="H6" s="640">
        <v>0.35</v>
      </c>
      <c r="I6" s="640">
        <v>0.5</v>
      </c>
      <c r="J6" s="640">
        <v>0.75</v>
      </c>
      <c r="K6" s="640">
        <v>1</v>
      </c>
      <c r="L6" s="640">
        <v>1.5</v>
      </c>
      <c r="M6" s="640">
        <v>2.5</v>
      </c>
      <c r="N6" s="641" t="s">
        <v>168</v>
      </c>
    </row>
    <row r="7" spans="1:14" ht="15">
      <c r="A7" s="642">
        <v>1</v>
      </c>
      <c r="B7" s="643" t="s">
        <v>158</v>
      </c>
      <c r="C7" s="644">
        <f>SUM(C8:C13)</f>
        <v>42633000</v>
      </c>
      <c r="D7" s="636"/>
      <c r="E7" s="645">
        <f t="shared" ref="E7:M7" si="0">SUM(E8:E13)</f>
        <v>852660</v>
      </c>
      <c r="F7" s="646">
        <f>SUM(F8:F13)</f>
        <v>852660</v>
      </c>
      <c r="G7" s="646">
        <f t="shared" si="0"/>
        <v>0</v>
      </c>
      <c r="H7" s="646">
        <f t="shared" si="0"/>
        <v>0</v>
      </c>
      <c r="I7" s="646">
        <f t="shared" si="0"/>
        <v>0</v>
      </c>
      <c r="J7" s="646">
        <f t="shared" si="0"/>
        <v>0</v>
      </c>
      <c r="K7" s="646">
        <f t="shared" si="0"/>
        <v>0</v>
      </c>
      <c r="L7" s="646">
        <f t="shared" si="0"/>
        <v>0</v>
      </c>
      <c r="M7" s="646">
        <f t="shared" si="0"/>
        <v>0</v>
      </c>
      <c r="N7" s="647">
        <f>SUM(N8:N13)</f>
        <v>0</v>
      </c>
    </row>
    <row r="8" spans="1:14" ht="15">
      <c r="A8" s="642">
        <v>1.1000000000000001</v>
      </c>
      <c r="B8" s="648" t="s">
        <v>156</v>
      </c>
      <c r="C8" s="646">
        <v>42633000</v>
      </c>
      <c r="D8" s="649">
        <v>0.02</v>
      </c>
      <c r="E8" s="645">
        <f>C8*D8</f>
        <v>852660</v>
      </c>
      <c r="F8" s="646">
        <v>852660</v>
      </c>
      <c r="G8" s="646"/>
      <c r="H8" s="646"/>
      <c r="I8" s="646"/>
      <c r="J8" s="646"/>
      <c r="K8" s="646"/>
      <c r="L8" s="646"/>
      <c r="M8" s="646"/>
      <c r="N8" s="647">
        <f>SUMPRODUCT($F$6:$M$6,F8:M8)</f>
        <v>0</v>
      </c>
    </row>
    <row r="9" spans="1:14" ht="15">
      <c r="A9" s="642">
        <v>1.2</v>
      </c>
      <c r="B9" s="648" t="s">
        <v>155</v>
      </c>
      <c r="C9" s="646">
        <v>0</v>
      </c>
      <c r="D9" s="649">
        <v>0.05</v>
      </c>
      <c r="E9" s="645">
        <f>C9*D9</f>
        <v>0</v>
      </c>
      <c r="F9" s="646"/>
      <c r="G9" s="646"/>
      <c r="H9" s="646"/>
      <c r="I9" s="646"/>
      <c r="J9" s="646"/>
      <c r="K9" s="646"/>
      <c r="L9" s="646"/>
      <c r="M9" s="646"/>
      <c r="N9" s="647">
        <f t="shared" ref="N9:N12" si="1">SUMPRODUCT($F$6:$M$6,F9:M9)</f>
        <v>0</v>
      </c>
    </row>
    <row r="10" spans="1:14" ht="15">
      <c r="A10" s="642">
        <v>1.3</v>
      </c>
      <c r="B10" s="648" t="s">
        <v>154</v>
      </c>
      <c r="C10" s="646">
        <v>0</v>
      </c>
      <c r="D10" s="649">
        <v>0.08</v>
      </c>
      <c r="E10" s="645">
        <f>C10*D10</f>
        <v>0</v>
      </c>
      <c r="F10" s="646"/>
      <c r="G10" s="646"/>
      <c r="H10" s="646"/>
      <c r="I10" s="646"/>
      <c r="J10" s="646"/>
      <c r="K10" s="646"/>
      <c r="L10" s="646"/>
      <c r="M10" s="646"/>
      <c r="N10" s="647">
        <f>SUMPRODUCT($F$6:$M$6,F10:M10)</f>
        <v>0</v>
      </c>
    </row>
    <row r="11" spans="1:14" ht="15">
      <c r="A11" s="642">
        <v>1.4</v>
      </c>
      <c r="B11" s="648" t="s">
        <v>153</v>
      </c>
      <c r="C11" s="646">
        <v>0</v>
      </c>
      <c r="D11" s="649">
        <v>0.11</v>
      </c>
      <c r="E11" s="645">
        <f>C11*D11</f>
        <v>0</v>
      </c>
      <c r="F11" s="646"/>
      <c r="G11" s="646"/>
      <c r="H11" s="646"/>
      <c r="I11" s="646"/>
      <c r="J11" s="646"/>
      <c r="K11" s="646"/>
      <c r="L11" s="646"/>
      <c r="M11" s="646"/>
      <c r="N11" s="647">
        <f t="shared" si="1"/>
        <v>0</v>
      </c>
    </row>
    <row r="12" spans="1:14" ht="15">
      <c r="A12" s="642">
        <v>1.5</v>
      </c>
      <c r="B12" s="648" t="s">
        <v>152</v>
      </c>
      <c r="C12" s="646">
        <v>0</v>
      </c>
      <c r="D12" s="649">
        <v>0.14000000000000001</v>
      </c>
      <c r="E12" s="645">
        <f>C12*D12</f>
        <v>0</v>
      </c>
      <c r="F12" s="646"/>
      <c r="G12" s="646"/>
      <c r="H12" s="646"/>
      <c r="I12" s="646"/>
      <c r="J12" s="646"/>
      <c r="K12" s="646"/>
      <c r="L12" s="646"/>
      <c r="M12" s="646"/>
      <c r="N12" s="647">
        <f t="shared" si="1"/>
        <v>0</v>
      </c>
    </row>
    <row r="13" spans="1:14" ht="15">
      <c r="A13" s="642">
        <v>1.6</v>
      </c>
      <c r="B13" s="650" t="s">
        <v>151</v>
      </c>
      <c r="C13" s="646">
        <v>0</v>
      </c>
      <c r="D13" s="651"/>
      <c r="E13" s="646"/>
      <c r="F13" s="646"/>
      <c r="G13" s="646"/>
      <c r="H13" s="646"/>
      <c r="I13" s="646"/>
      <c r="J13" s="646"/>
      <c r="K13" s="646"/>
      <c r="L13" s="646"/>
      <c r="M13" s="646"/>
      <c r="N13" s="647">
        <f>SUMPRODUCT($F$6:$M$6,F13:M13)</f>
        <v>0</v>
      </c>
    </row>
    <row r="14" spans="1:14" ht="15">
      <c r="A14" s="642">
        <v>2</v>
      </c>
      <c r="B14" s="652" t="s">
        <v>157</v>
      </c>
      <c r="C14" s="644">
        <f>SUM(C15:C20)</f>
        <v>0</v>
      </c>
      <c r="D14" s="636"/>
      <c r="E14" s="645">
        <f t="shared" ref="E14:M14" si="2">SUM(E15:E20)</f>
        <v>0</v>
      </c>
      <c r="F14" s="646">
        <f t="shared" si="2"/>
        <v>0</v>
      </c>
      <c r="G14" s="646">
        <f t="shared" si="2"/>
        <v>0</v>
      </c>
      <c r="H14" s="646">
        <f t="shared" si="2"/>
        <v>0</v>
      </c>
      <c r="I14" s="646">
        <f t="shared" si="2"/>
        <v>0</v>
      </c>
      <c r="J14" s="646">
        <f t="shared" si="2"/>
        <v>0</v>
      </c>
      <c r="K14" s="646">
        <f t="shared" si="2"/>
        <v>0</v>
      </c>
      <c r="L14" s="646">
        <f t="shared" si="2"/>
        <v>0</v>
      </c>
      <c r="M14" s="646">
        <f t="shared" si="2"/>
        <v>0</v>
      </c>
      <c r="N14" s="647">
        <f>SUM(N15:N20)</f>
        <v>0</v>
      </c>
    </row>
    <row r="15" spans="1:14" ht="15">
      <c r="A15" s="642">
        <v>2.1</v>
      </c>
      <c r="B15" s="650" t="s">
        <v>156</v>
      </c>
      <c r="C15" s="646"/>
      <c r="D15" s="649">
        <v>5.0000000000000001E-3</v>
      </c>
      <c r="E15" s="645">
        <f>C15*D15</f>
        <v>0</v>
      </c>
      <c r="F15" s="646"/>
      <c r="G15" s="646"/>
      <c r="H15" s="646"/>
      <c r="I15" s="646"/>
      <c r="J15" s="646"/>
      <c r="K15" s="646"/>
      <c r="L15" s="646"/>
      <c r="M15" s="646"/>
      <c r="N15" s="647">
        <f>SUMPRODUCT($F$6:$M$6,F15:M15)</f>
        <v>0</v>
      </c>
    </row>
    <row r="16" spans="1:14" ht="15">
      <c r="A16" s="642">
        <v>2.2000000000000002</v>
      </c>
      <c r="B16" s="650" t="s">
        <v>155</v>
      </c>
      <c r="C16" s="646"/>
      <c r="D16" s="649">
        <v>0.01</v>
      </c>
      <c r="E16" s="645">
        <f>C16*D16</f>
        <v>0</v>
      </c>
      <c r="F16" s="646"/>
      <c r="G16" s="646"/>
      <c r="H16" s="646"/>
      <c r="I16" s="646"/>
      <c r="J16" s="646"/>
      <c r="K16" s="646"/>
      <c r="L16" s="646"/>
      <c r="M16" s="646"/>
      <c r="N16" s="647">
        <f t="shared" ref="N16:N20" si="3">SUMPRODUCT($F$6:$M$6,F16:M16)</f>
        <v>0</v>
      </c>
    </row>
    <row r="17" spans="1:14" ht="15">
      <c r="A17" s="642">
        <v>2.2999999999999998</v>
      </c>
      <c r="B17" s="650" t="s">
        <v>154</v>
      </c>
      <c r="C17" s="646"/>
      <c r="D17" s="649">
        <v>0.02</v>
      </c>
      <c r="E17" s="645">
        <f>C17*D17</f>
        <v>0</v>
      </c>
      <c r="F17" s="646"/>
      <c r="G17" s="646"/>
      <c r="H17" s="646"/>
      <c r="I17" s="646"/>
      <c r="J17" s="646"/>
      <c r="K17" s="646"/>
      <c r="L17" s="646"/>
      <c r="M17" s="646"/>
      <c r="N17" s="647">
        <f t="shared" si="3"/>
        <v>0</v>
      </c>
    </row>
    <row r="18" spans="1:14" ht="15">
      <c r="A18" s="642">
        <v>2.4</v>
      </c>
      <c r="B18" s="650" t="s">
        <v>153</v>
      </c>
      <c r="C18" s="646"/>
      <c r="D18" s="649">
        <v>0.03</v>
      </c>
      <c r="E18" s="645">
        <f>C18*D18</f>
        <v>0</v>
      </c>
      <c r="F18" s="646"/>
      <c r="G18" s="646"/>
      <c r="H18" s="646"/>
      <c r="I18" s="646"/>
      <c r="J18" s="646"/>
      <c r="K18" s="646"/>
      <c r="L18" s="646"/>
      <c r="M18" s="646"/>
      <c r="N18" s="647">
        <f t="shared" si="3"/>
        <v>0</v>
      </c>
    </row>
    <row r="19" spans="1:14" ht="15">
      <c r="A19" s="642">
        <v>2.5</v>
      </c>
      <c r="B19" s="650" t="s">
        <v>152</v>
      </c>
      <c r="C19" s="646"/>
      <c r="D19" s="649">
        <v>0.04</v>
      </c>
      <c r="E19" s="645">
        <f>C19*D19</f>
        <v>0</v>
      </c>
      <c r="F19" s="646"/>
      <c r="G19" s="646"/>
      <c r="H19" s="646"/>
      <c r="I19" s="646"/>
      <c r="J19" s="646"/>
      <c r="K19" s="646"/>
      <c r="L19" s="646"/>
      <c r="M19" s="646"/>
      <c r="N19" s="647">
        <f t="shared" si="3"/>
        <v>0</v>
      </c>
    </row>
    <row r="20" spans="1:14" ht="15">
      <c r="A20" s="642">
        <v>2.6</v>
      </c>
      <c r="B20" s="650" t="s">
        <v>151</v>
      </c>
      <c r="C20" s="646"/>
      <c r="D20" s="651"/>
      <c r="E20" s="653"/>
      <c r="F20" s="646"/>
      <c r="G20" s="646"/>
      <c r="H20" s="646"/>
      <c r="I20" s="646"/>
      <c r="J20" s="646"/>
      <c r="K20" s="646"/>
      <c r="L20" s="646"/>
      <c r="M20" s="646"/>
      <c r="N20" s="647">
        <f t="shared" si="3"/>
        <v>0</v>
      </c>
    </row>
    <row r="21" spans="1:14" ht="15.75" thickBot="1">
      <c r="A21" s="654"/>
      <c r="B21" s="655" t="s">
        <v>64</v>
      </c>
      <c r="C21" s="656">
        <f>C14+C7</f>
        <v>42633000</v>
      </c>
      <c r="D21" s="657"/>
      <c r="E21" s="658">
        <f>E14+E7</f>
        <v>852660</v>
      </c>
      <c r="F21" s="659">
        <f>F7+F14</f>
        <v>852660</v>
      </c>
      <c r="G21" s="659">
        <f t="shared" ref="G21:L21" si="4">G7+G14</f>
        <v>0</v>
      </c>
      <c r="H21" s="659">
        <f t="shared" si="4"/>
        <v>0</v>
      </c>
      <c r="I21" s="659">
        <f t="shared" si="4"/>
        <v>0</v>
      </c>
      <c r="J21" s="659">
        <f t="shared" si="4"/>
        <v>0</v>
      </c>
      <c r="K21" s="659">
        <f t="shared" si="4"/>
        <v>0</v>
      </c>
      <c r="L21" s="659">
        <f t="shared" si="4"/>
        <v>0</v>
      </c>
      <c r="M21" s="659">
        <f>M7+M14</f>
        <v>0</v>
      </c>
      <c r="N21" s="660">
        <f>N14+N7</f>
        <v>0</v>
      </c>
    </row>
    <row r="22" spans="1:14">
      <c r="E22" s="661"/>
      <c r="F22" s="661"/>
      <c r="G22" s="661"/>
      <c r="H22" s="661"/>
      <c r="I22" s="661"/>
      <c r="J22" s="661"/>
      <c r="K22" s="661"/>
      <c r="L22" s="661"/>
      <c r="M22" s="66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22" zoomScale="90" zoomScaleNormal="90" workbookViewId="0">
      <selection activeCell="B43" sqref="B43"/>
    </sheetView>
  </sheetViews>
  <sheetFormatPr defaultRowHeight="15"/>
  <cols>
    <col min="1" max="1" width="11.42578125" customWidth="1"/>
    <col min="2" max="2" width="76.85546875" style="208" customWidth="1"/>
    <col min="3" max="3" width="22.85546875" customWidth="1"/>
  </cols>
  <sheetData>
    <row r="1" spans="1:3">
      <c r="A1" s="2" t="s">
        <v>30</v>
      </c>
      <c r="B1" s="3" t="str">
        <f>'Info '!C2</f>
        <v>JSC "BASISBANK"</v>
      </c>
    </row>
    <row r="2" spans="1:3">
      <c r="A2" s="2" t="s">
        <v>31</v>
      </c>
      <c r="B2" s="518">
        <f>'1. key ratios '!B2</f>
        <v>45199</v>
      </c>
    </row>
    <row r="3" spans="1:3">
      <c r="A3" s="4"/>
      <c r="B3"/>
    </row>
    <row r="4" spans="1:3">
      <c r="A4" s="4" t="s">
        <v>308</v>
      </c>
      <c r="B4" t="s">
        <v>309</v>
      </c>
    </row>
    <row r="5" spans="1:3">
      <c r="A5" s="209" t="s">
        <v>310</v>
      </c>
      <c r="B5" s="210"/>
      <c r="C5" s="211"/>
    </row>
    <row r="6" spans="1:3" ht="24">
      <c r="A6" s="212">
        <v>1</v>
      </c>
      <c r="B6" s="213" t="s">
        <v>358</v>
      </c>
      <c r="C6" s="214">
        <v>3227780647.1532111</v>
      </c>
    </row>
    <row r="7" spans="1:3">
      <c r="A7" s="212">
        <v>2</v>
      </c>
      <c r="B7" s="213" t="s">
        <v>311</v>
      </c>
      <c r="C7" s="214">
        <v>-28761254.210000001</v>
      </c>
    </row>
    <row r="8" spans="1:3" ht="24">
      <c r="A8" s="215">
        <v>3</v>
      </c>
      <c r="B8" s="216" t="s">
        <v>312</v>
      </c>
      <c r="C8" s="214">
        <f>C6+C7</f>
        <v>3199019392.9432111</v>
      </c>
    </row>
    <row r="9" spans="1:3">
      <c r="A9" s="209" t="s">
        <v>313</v>
      </c>
      <c r="B9" s="210"/>
      <c r="C9" s="217"/>
    </row>
    <row r="10" spans="1:3" ht="24">
      <c r="A10" s="218">
        <v>4</v>
      </c>
      <c r="B10" s="219" t="s">
        <v>314</v>
      </c>
      <c r="C10" s="214"/>
    </row>
    <row r="11" spans="1:3">
      <c r="A11" s="218">
        <v>5</v>
      </c>
      <c r="B11" s="220" t="s">
        <v>315</v>
      </c>
      <c r="C11" s="214"/>
    </row>
    <row r="12" spans="1:3">
      <c r="A12" s="218" t="s">
        <v>316</v>
      </c>
      <c r="B12" s="220" t="s">
        <v>317</v>
      </c>
      <c r="C12" s="214">
        <f>'15. CCR '!F21</f>
        <v>852660</v>
      </c>
    </row>
    <row r="13" spans="1:3" ht="24">
      <c r="A13" s="221">
        <v>6</v>
      </c>
      <c r="B13" s="219" t="s">
        <v>318</v>
      </c>
      <c r="C13" s="214"/>
    </row>
    <row r="14" spans="1:3">
      <c r="A14" s="221">
        <v>7</v>
      </c>
      <c r="B14" s="222" t="s">
        <v>319</v>
      </c>
      <c r="C14" s="214"/>
    </row>
    <row r="15" spans="1:3">
      <c r="A15" s="223">
        <v>8</v>
      </c>
      <c r="B15" s="224" t="s">
        <v>320</v>
      </c>
      <c r="C15" s="214"/>
    </row>
    <row r="16" spans="1:3">
      <c r="A16" s="221">
        <v>9</v>
      </c>
      <c r="B16" s="222" t="s">
        <v>321</v>
      </c>
      <c r="C16" s="214"/>
    </row>
    <row r="17" spans="1:3">
      <c r="A17" s="221">
        <v>10</v>
      </c>
      <c r="B17" s="222" t="s">
        <v>322</v>
      </c>
      <c r="C17" s="214"/>
    </row>
    <row r="18" spans="1:3">
      <c r="A18" s="225">
        <v>11</v>
      </c>
      <c r="B18" s="226" t="s">
        <v>323</v>
      </c>
      <c r="C18" s="227">
        <f>SUM(C10:C17)</f>
        <v>852660</v>
      </c>
    </row>
    <row r="19" spans="1:3">
      <c r="A19" s="228" t="s">
        <v>324</v>
      </c>
      <c r="B19" s="229"/>
      <c r="C19" s="230"/>
    </row>
    <row r="20" spans="1:3" ht="24">
      <c r="A20" s="231">
        <v>12</v>
      </c>
      <c r="B20" s="219" t="s">
        <v>325</v>
      </c>
      <c r="C20" s="214"/>
    </row>
    <row r="21" spans="1:3">
      <c r="A21" s="231">
        <v>13</v>
      </c>
      <c r="B21" s="219" t="s">
        <v>326</v>
      </c>
      <c r="C21" s="214"/>
    </row>
    <row r="22" spans="1:3">
      <c r="A22" s="231">
        <v>14</v>
      </c>
      <c r="B22" s="219" t="s">
        <v>327</v>
      </c>
      <c r="C22" s="214"/>
    </row>
    <row r="23" spans="1:3" ht="24">
      <c r="A23" s="231" t="s">
        <v>328</v>
      </c>
      <c r="B23" s="219" t="s">
        <v>329</v>
      </c>
      <c r="C23" s="214"/>
    </row>
    <row r="24" spans="1:3">
      <c r="A24" s="231">
        <v>15</v>
      </c>
      <c r="B24" s="219" t="s">
        <v>330</v>
      </c>
      <c r="C24" s="214"/>
    </row>
    <row r="25" spans="1:3">
      <c r="A25" s="231" t="s">
        <v>331</v>
      </c>
      <c r="B25" s="219" t="s">
        <v>332</v>
      </c>
      <c r="C25" s="214"/>
    </row>
    <row r="26" spans="1:3">
      <c r="A26" s="232">
        <v>16</v>
      </c>
      <c r="B26" s="233" t="s">
        <v>333</v>
      </c>
      <c r="C26" s="227">
        <f>SUM(C20:C25)</f>
        <v>0</v>
      </c>
    </row>
    <row r="27" spans="1:3">
      <c r="A27" s="209" t="s">
        <v>334</v>
      </c>
      <c r="B27" s="210"/>
      <c r="C27" s="217"/>
    </row>
    <row r="28" spans="1:3">
      <c r="A28" s="234">
        <v>17</v>
      </c>
      <c r="B28" s="220" t="s">
        <v>335</v>
      </c>
      <c r="C28" s="214">
        <v>539115617.10109997</v>
      </c>
    </row>
    <row r="29" spans="1:3">
      <c r="A29" s="234">
        <v>18</v>
      </c>
      <c r="B29" s="220" t="s">
        <v>336</v>
      </c>
      <c r="C29" s="214">
        <v>-245757721.25805998</v>
      </c>
    </row>
    <row r="30" spans="1:3">
      <c r="A30" s="232">
        <v>19</v>
      </c>
      <c r="B30" s="233" t="s">
        <v>337</v>
      </c>
      <c r="C30" s="227">
        <f>C28+C29</f>
        <v>293357895.84303999</v>
      </c>
    </row>
    <row r="31" spans="1:3">
      <c r="A31" s="209" t="s">
        <v>338</v>
      </c>
      <c r="B31" s="210"/>
      <c r="C31" s="217"/>
    </row>
    <row r="32" spans="1:3" ht="24">
      <c r="A32" s="234" t="s">
        <v>339</v>
      </c>
      <c r="B32" s="219" t="s">
        <v>340</v>
      </c>
      <c r="C32" s="235"/>
    </row>
    <row r="33" spans="1:3">
      <c r="A33" s="234" t="s">
        <v>341</v>
      </c>
      <c r="B33" s="220" t="s">
        <v>342</v>
      </c>
      <c r="C33" s="235"/>
    </row>
    <row r="34" spans="1:3">
      <c r="A34" s="209" t="s">
        <v>343</v>
      </c>
      <c r="B34" s="210"/>
      <c r="C34" s="217"/>
    </row>
    <row r="35" spans="1:3">
      <c r="A35" s="236">
        <v>20</v>
      </c>
      <c r="B35" s="237" t="s">
        <v>344</v>
      </c>
      <c r="C35" s="227">
        <f>'1. key ratios '!C9</f>
        <v>453154210.89000005</v>
      </c>
    </row>
    <row r="36" spans="1:3">
      <c r="A36" s="232">
        <v>21</v>
      </c>
      <c r="B36" s="233" t="s">
        <v>345</v>
      </c>
      <c r="C36" s="227">
        <f>C8+C18+C26+C30</f>
        <v>3493229948.7862511</v>
      </c>
    </row>
    <row r="37" spans="1:3">
      <c r="A37" s="209" t="s">
        <v>346</v>
      </c>
      <c r="B37" s="210"/>
      <c r="C37" s="217"/>
    </row>
    <row r="38" spans="1:3">
      <c r="A38" s="232">
        <v>22</v>
      </c>
      <c r="B38" s="233" t="s">
        <v>346</v>
      </c>
      <c r="C38" s="586">
        <f t="shared" ref="C38" si="0">C35/C36</f>
        <v>0.12972355600221849</v>
      </c>
    </row>
    <row r="39" spans="1:3">
      <c r="A39" s="209" t="s">
        <v>347</v>
      </c>
      <c r="B39" s="210"/>
      <c r="C39" s="217"/>
    </row>
    <row r="40" spans="1:3">
      <c r="A40" s="238" t="s">
        <v>348</v>
      </c>
      <c r="B40" s="219" t="s">
        <v>349</v>
      </c>
      <c r="C40" s="235"/>
    </row>
    <row r="41" spans="1:3" ht="24">
      <c r="A41" s="239" t="s">
        <v>350</v>
      </c>
      <c r="B41" s="213" t="s">
        <v>351</v>
      </c>
      <c r="C41" s="235"/>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pane xSplit="2" ySplit="6" topLeftCell="C16" activePane="bottomRight" state="frozen"/>
      <selection pane="topRight" activeCell="C1" sqref="C1"/>
      <selection pane="bottomLeft" activeCell="A6" sqref="A6"/>
      <selection pane="bottomRight" activeCell="B42" sqref="B42"/>
    </sheetView>
  </sheetViews>
  <sheetFormatPr defaultRowHeight="15"/>
  <cols>
    <col min="1" max="1" width="8.7109375" style="137"/>
    <col min="2" max="2" width="82.5703125" style="279" customWidth="1"/>
    <col min="3" max="7" width="17.42578125" style="137" customWidth="1"/>
  </cols>
  <sheetData>
    <row r="1" spans="1:7">
      <c r="A1" s="137" t="s">
        <v>30</v>
      </c>
      <c r="B1" s="3" t="str">
        <f>'Info '!C2</f>
        <v>JSC "BASISBANK"</v>
      </c>
    </row>
    <row r="2" spans="1:7">
      <c r="A2" s="137" t="s">
        <v>31</v>
      </c>
      <c r="B2" s="278">
        <f>'1. key ratios '!B2</f>
        <v>45199</v>
      </c>
    </row>
    <row r="4" spans="1:7" ht="15.75" thickBot="1">
      <c r="A4" s="137" t="s">
        <v>408</v>
      </c>
      <c r="B4" s="280" t="s">
        <v>369</v>
      </c>
    </row>
    <row r="5" spans="1:7">
      <c r="A5" s="281"/>
      <c r="B5" s="282"/>
      <c r="C5" s="851" t="s">
        <v>370</v>
      </c>
      <c r="D5" s="851"/>
      <c r="E5" s="851"/>
      <c r="F5" s="851"/>
      <c r="G5" s="852" t="s">
        <v>371</v>
      </c>
    </row>
    <row r="6" spans="1:7">
      <c r="A6" s="283"/>
      <c r="B6" s="284"/>
      <c r="C6" s="285" t="s">
        <v>372</v>
      </c>
      <c r="D6" s="286" t="s">
        <v>373</v>
      </c>
      <c r="E6" s="286" t="s">
        <v>374</v>
      </c>
      <c r="F6" s="286" t="s">
        <v>375</v>
      </c>
      <c r="G6" s="853"/>
    </row>
    <row r="7" spans="1:7">
      <c r="A7" s="287"/>
      <c r="B7" s="288" t="s">
        <v>376</v>
      </c>
      <c r="C7" s="289"/>
      <c r="D7" s="289"/>
      <c r="E7" s="289"/>
      <c r="F7" s="289"/>
      <c r="G7" s="290"/>
    </row>
    <row r="8" spans="1:7">
      <c r="A8" s="291">
        <v>1</v>
      </c>
      <c r="B8" s="292" t="s">
        <v>377</v>
      </c>
      <c r="C8" s="293">
        <f>SUM(C9:C10)</f>
        <v>453154210.8900001</v>
      </c>
      <c r="D8" s="293">
        <f>SUM(D9:D10)</f>
        <v>0</v>
      </c>
      <c r="E8" s="293">
        <f>SUM(E9:E10)</f>
        <v>0</v>
      </c>
      <c r="F8" s="293">
        <f>SUM(F9:F10)</f>
        <v>586139713.11000001</v>
      </c>
      <c r="G8" s="294">
        <f>SUM(G9:G10)</f>
        <v>1039293924</v>
      </c>
    </row>
    <row r="9" spans="1:7">
      <c r="A9" s="291">
        <v>2</v>
      </c>
      <c r="B9" s="295" t="s">
        <v>378</v>
      </c>
      <c r="C9" s="293">
        <v>453154210.8900001</v>
      </c>
      <c r="D9" s="293">
        <v>0</v>
      </c>
      <c r="E9" s="293">
        <v>0</v>
      </c>
      <c r="F9" s="293">
        <v>81596908.400000006</v>
      </c>
      <c r="G9" s="294">
        <v>534751119.29000008</v>
      </c>
    </row>
    <row r="10" spans="1:7">
      <c r="A10" s="291">
        <v>3</v>
      </c>
      <c r="B10" s="295" t="s">
        <v>379</v>
      </c>
      <c r="C10" s="296"/>
      <c r="D10" s="296"/>
      <c r="E10" s="296"/>
      <c r="F10" s="293">
        <v>504542804.70999998</v>
      </c>
      <c r="G10" s="294">
        <v>504542804.70999998</v>
      </c>
    </row>
    <row r="11" spans="1:7" ht="14.45" customHeight="1">
      <c r="A11" s="291">
        <v>4</v>
      </c>
      <c r="B11" s="292" t="s">
        <v>380</v>
      </c>
      <c r="C11" s="293">
        <f t="shared" ref="C11:F11" si="0">SUM(C12:C13)</f>
        <v>321542188.92661035</v>
      </c>
      <c r="D11" s="293">
        <f t="shared" si="0"/>
        <v>251235353.01060009</v>
      </c>
      <c r="E11" s="293">
        <f t="shared" si="0"/>
        <v>218390106.71699995</v>
      </c>
      <c r="F11" s="293">
        <f t="shared" si="0"/>
        <v>2839576.0877999999</v>
      </c>
      <c r="G11" s="294">
        <f>SUM(G12:G13)</f>
        <v>670458676.40600002</v>
      </c>
    </row>
    <row r="12" spans="1:7">
      <c r="A12" s="291">
        <v>5</v>
      </c>
      <c r="B12" s="295" t="s">
        <v>381</v>
      </c>
      <c r="C12" s="293">
        <v>245390643.63461053</v>
      </c>
      <c r="D12" s="297">
        <v>189912088.18660012</v>
      </c>
      <c r="E12" s="293">
        <v>169603710.57599998</v>
      </c>
      <c r="F12" s="293">
        <v>2771477.6837999998</v>
      </c>
      <c r="G12" s="294">
        <v>577294024.07599998</v>
      </c>
    </row>
    <row r="13" spans="1:7">
      <c r="A13" s="291">
        <v>6</v>
      </c>
      <c r="B13" s="295" t="s">
        <v>382</v>
      </c>
      <c r="C13" s="293">
        <v>76151545.291999787</v>
      </c>
      <c r="D13" s="297">
        <v>61323264.823999964</v>
      </c>
      <c r="E13" s="293">
        <v>48786396.140999988</v>
      </c>
      <c r="F13" s="293">
        <v>68098.403999999966</v>
      </c>
      <c r="G13" s="294">
        <v>93164652.329999998</v>
      </c>
    </row>
    <row r="14" spans="1:7">
      <c r="A14" s="291">
        <v>7</v>
      </c>
      <c r="B14" s="292" t="s">
        <v>383</v>
      </c>
      <c r="C14" s="293">
        <f t="shared" ref="C14:F14" si="1">SUM(C15:C16)</f>
        <v>537745948.12359786</v>
      </c>
      <c r="D14" s="293">
        <f t="shared" si="1"/>
        <v>410867083.60649997</v>
      </c>
      <c r="E14" s="293">
        <f t="shared" si="1"/>
        <v>104505070.32449999</v>
      </c>
      <c r="F14" s="293">
        <f t="shared" si="1"/>
        <v>1149832.6791000001</v>
      </c>
      <c r="G14" s="294">
        <f>SUM(G15:G16)</f>
        <v>527133967.37</v>
      </c>
    </row>
    <row r="15" spans="1:7" ht="39">
      <c r="A15" s="291">
        <v>8</v>
      </c>
      <c r="B15" s="295" t="s">
        <v>384</v>
      </c>
      <c r="C15" s="293">
        <v>537745948.12359786</v>
      </c>
      <c r="D15" s="297">
        <v>410867083.60649997</v>
      </c>
      <c r="E15" s="293">
        <v>37763506.336900003</v>
      </c>
      <c r="F15" s="293">
        <v>1149832.6791000001</v>
      </c>
      <c r="G15" s="294">
        <v>493763185.37524998</v>
      </c>
    </row>
    <row r="16" spans="1:7" ht="26.25">
      <c r="A16" s="291">
        <v>9</v>
      </c>
      <c r="B16" s="295" t="s">
        <v>385</v>
      </c>
      <c r="C16" s="293">
        <v>0</v>
      </c>
      <c r="D16" s="297">
        <v>0</v>
      </c>
      <c r="E16" s="293">
        <v>66741563.987599999</v>
      </c>
      <c r="F16" s="293">
        <v>0</v>
      </c>
      <c r="G16" s="294">
        <v>33370781.994750001</v>
      </c>
    </row>
    <row r="17" spans="1:10">
      <c r="A17" s="291">
        <v>10</v>
      </c>
      <c r="B17" s="292" t="s">
        <v>386</v>
      </c>
      <c r="C17" s="293">
        <v>0</v>
      </c>
      <c r="D17" s="297">
        <v>0</v>
      </c>
      <c r="E17" s="293">
        <v>0</v>
      </c>
      <c r="F17" s="293">
        <v>0</v>
      </c>
      <c r="G17" s="294">
        <v>0</v>
      </c>
    </row>
    <row r="18" spans="1:10">
      <c r="A18" s="291">
        <v>11</v>
      </c>
      <c r="B18" s="292" t="s">
        <v>387</v>
      </c>
      <c r="C18" s="293">
        <f>SUM(C19:C20)</f>
        <v>136782815.27899987</v>
      </c>
      <c r="D18" s="297">
        <f t="shared" ref="D18:G18" si="2">SUM(D19:D20)</f>
        <v>162739301.38550019</v>
      </c>
      <c r="E18" s="293">
        <f t="shared" si="2"/>
        <v>3432848.4596999935</v>
      </c>
      <c r="F18" s="293">
        <f t="shared" si="2"/>
        <v>8025300.622674617</v>
      </c>
      <c r="G18" s="294">
        <f t="shared" si="2"/>
        <v>0</v>
      </c>
    </row>
    <row r="19" spans="1:10">
      <c r="A19" s="291">
        <v>12</v>
      </c>
      <c r="B19" s="295" t="s">
        <v>388</v>
      </c>
      <c r="C19" s="296"/>
      <c r="D19" s="297">
        <v>50000</v>
      </c>
      <c r="E19" s="293">
        <v>0</v>
      </c>
      <c r="F19" s="293">
        <v>0</v>
      </c>
      <c r="G19" s="294">
        <v>0</v>
      </c>
    </row>
    <row r="20" spans="1:10">
      <c r="A20" s="291">
        <v>13</v>
      </c>
      <c r="B20" s="295" t="s">
        <v>389</v>
      </c>
      <c r="C20" s="293">
        <v>136782815.27899987</v>
      </c>
      <c r="D20" s="293">
        <v>162689301.38550019</v>
      </c>
      <c r="E20" s="293">
        <v>3432848.4596999935</v>
      </c>
      <c r="F20" s="293">
        <v>8025300.622674617</v>
      </c>
      <c r="G20" s="294">
        <v>0</v>
      </c>
    </row>
    <row r="21" spans="1:10">
      <c r="A21" s="298">
        <v>14</v>
      </c>
      <c r="B21" s="299" t="s">
        <v>390</v>
      </c>
      <c r="C21" s="296"/>
      <c r="D21" s="296"/>
      <c r="E21" s="296"/>
      <c r="F21" s="296"/>
      <c r="G21" s="300">
        <f>SUM(G8,G11,G14,G17,G18)</f>
        <v>2236886567.776</v>
      </c>
      <c r="J21" s="714"/>
    </row>
    <row r="22" spans="1:10">
      <c r="A22" s="301"/>
      <c r="B22" s="302" t="s">
        <v>391</v>
      </c>
      <c r="C22" s="303"/>
      <c r="D22" s="304"/>
      <c r="E22" s="303"/>
      <c r="F22" s="303"/>
      <c r="G22" s="305"/>
      <c r="J22" s="714"/>
    </row>
    <row r="23" spans="1:10">
      <c r="A23" s="291">
        <v>15</v>
      </c>
      <c r="B23" s="292" t="s">
        <v>392</v>
      </c>
      <c r="C23" s="306">
        <v>557739727.38999999</v>
      </c>
      <c r="D23" s="307">
        <v>237389062.40000001</v>
      </c>
      <c r="E23" s="306">
        <v>0</v>
      </c>
      <c r="F23" s="306">
        <v>0</v>
      </c>
      <c r="G23" s="294">
        <v>24086235.6635</v>
      </c>
    </row>
    <row r="24" spans="1:10">
      <c r="A24" s="291">
        <v>16</v>
      </c>
      <c r="B24" s="292" t="s">
        <v>393</v>
      </c>
      <c r="C24" s="293">
        <f>SUM(C25:C27,C29,C31)</f>
        <v>0</v>
      </c>
      <c r="D24" s="297">
        <f t="shared" ref="D24:G24" si="3">SUM(D25:D27,D29,D31)</f>
        <v>227887794.5246903</v>
      </c>
      <c r="E24" s="293">
        <f t="shared" si="3"/>
        <v>526309782.02924567</v>
      </c>
      <c r="F24" s="293">
        <f t="shared" si="3"/>
        <v>1409138326.0820351</v>
      </c>
      <c r="G24" s="294">
        <f t="shared" si="3"/>
        <v>1504756585.9139998</v>
      </c>
    </row>
    <row r="25" spans="1:10">
      <c r="A25" s="291">
        <v>17</v>
      </c>
      <c r="B25" s="295" t="s">
        <v>394</v>
      </c>
      <c r="C25" s="293">
        <v>0</v>
      </c>
      <c r="D25" s="297">
        <v>4211809.5999999996</v>
      </c>
      <c r="E25" s="293">
        <v>0</v>
      </c>
      <c r="F25" s="293">
        <v>0</v>
      </c>
      <c r="G25" s="294">
        <v>421180.95999999996</v>
      </c>
    </row>
    <row r="26" spans="1:10" ht="26.25">
      <c r="A26" s="291">
        <v>18</v>
      </c>
      <c r="B26" s="295" t="s">
        <v>395</v>
      </c>
      <c r="C26" s="293">
        <v>0</v>
      </c>
      <c r="D26" s="297">
        <v>25103196.3345</v>
      </c>
      <c r="E26" s="293">
        <v>43093952.719999999</v>
      </c>
      <c r="F26" s="293">
        <v>0</v>
      </c>
      <c r="G26" s="294">
        <v>25312455.809500001</v>
      </c>
    </row>
    <row r="27" spans="1:10">
      <c r="A27" s="291">
        <v>19</v>
      </c>
      <c r="B27" s="295" t="s">
        <v>396</v>
      </c>
      <c r="C27" s="293">
        <v>0</v>
      </c>
      <c r="D27" s="297">
        <v>174407627.23789832</v>
      </c>
      <c r="E27" s="293">
        <v>464464462.9492023</v>
      </c>
      <c r="F27" s="293">
        <v>1159461491.6328995</v>
      </c>
      <c r="G27" s="294">
        <v>1304978312.9805002</v>
      </c>
    </row>
    <row r="28" spans="1:10">
      <c r="A28" s="291">
        <v>20</v>
      </c>
      <c r="B28" s="308" t="s">
        <v>397</v>
      </c>
      <c r="C28" s="293">
        <v>0</v>
      </c>
      <c r="D28" s="297">
        <v>0</v>
      </c>
      <c r="E28" s="293">
        <v>0</v>
      </c>
      <c r="F28" s="293">
        <v>0</v>
      </c>
      <c r="G28" s="294">
        <v>0</v>
      </c>
    </row>
    <row r="29" spans="1:10">
      <c r="A29" s="291">
        <v>21</v>
      </c>
      <c r="B29" s="295" t="s">
        <v>398</v>
      </c>
      <c r="C29" s="293">
        <v>0</v>
      </c>
      <c r="D29" s="297">
        <v>20357340.68229197</v>
      </c>
      <c r="E29" s="293">
        <v>16718320.650043344</v>
      </c>
      <c r="F29" s="293">
        <v>223043877.07913554</v>
      </c>
      <c r="G29" s="294">
        <v>151406622.39949974</v>
      </c>
    </row>
    <row r="30" spans="1:10">
      <c r="A30" s="291">
        <v>22</v>
      </c>
      <c r="B30" s="308" t="s">
        <v>397</v>
      </c>
      <c r="C30" s="293">
        <v>0</v>
      </c>
      <c r="D30" s="297">
        <v>20357340.68229197</v>
      </c>
      <c r="E30" s="293">
        <v>16718320.650043344</v>
      </c>
      <c r="F30" s="293">
        <v>232933265.22999999</v>
      </c>
      <c r="G30" s="294">
        <v>151406622.39950001</v>
      </c>
    </row>
    <row r="31" spans="1:10">
      <c r="A31" s="291">
        <v>23</v>
      </c>
      <c r="B31" s="295" t="s">
        <v>399</v>
      </c>
      <c r="C31" s="293">
        <v>0</v>
      </c>
      <c r="D31" s="297">
        <v>3807820.67</v>
      </c>
      <c r="E31" s="293">
        <v>2033045.7100000002</v>
      </c>
      <c r="F31" s="293">
        <v>26632957.370000001</v>
      </c>
      <c r="G31" s="294">
        <v>22638013.7645</v>
      </c>
    </row>
    <row r="32" spans="1:10">
      <c r="A32" s="291">
        <v>24</v>
      </c>
      <c r="B32" s="292" t="s">
        <v>400</v>
      </c>
      <c r="C32" s="293">
        <v>0</v>
      </c>
      <c r="D32" s="297">
        <v>0</v>
      </c>
      <c r="E32" s="293">
        <v>0</v>
      </c>
      <c r="F32" s="293">
        <v>0</v>
      </c>
      <c r="G32" s="294">
        <v>0</v>
      </c>
    </row>
    <row r="33" spans="1:7">
      <c r="A33" s="291">
        <v>25</v>
      </c>
      <c r="B33" s="292" t="s">
        <v>401</v>
      </c>
      <c r="C33" s="293">
        <f>SUM(C34:C35)</f>
        <v>176681136.57530135</v>
      </c>
      <c r="D33" s="293">
        <f>SUM(D34:D35)</f>
        <v>0</v>
      </c>
      <c r="E33" s="293">
        <f>SUM(E34:E35)</f>
        <v>151707.00880000004</v>
      </c>
      <c r="F33" s="293">
        <f>SUM(F34:F35)</f>
        <v>121502872.16589865</v>
      </c>
      <c r="G33" s="294">
        <f>SUM(G34:G35)</f>
        <v>298335715.75</v>
      </c>
    </row>
    <row r="34" spans="1:7">
      <c r="A34" s="291">
        <v>26</v>
      </c>
      <c r="B34" s="295" t="s">
        <v>402</v>
      </c>
      <c r="C34" s="296">
        <v>0</v>
      </c>
      <c r="D34" s="297">
        <v>0</v>
      </c>
      <c r="E34" s="293">
        <v>0</v>
      </c>
      <c r="F34" s="293">
        <v>114000</v>
      </c>
      <c r="G34" s="294">
        <v>114000</v>
      </c>
    </row>
    <row r="35" spans="1:7">
      <c r="A35" s="291">
        <v>27</v>
      </c>
      <c r="B35" s="295" t="s">
        <v>403</v>
      </c>
      <c r="C35" s="293">
        <v>176681136.57530135</v>
      </c>
      <c r="D35" s="297">
        <v>0</v>
      </c>
      <c r="E35" s="293">
        <v>151707.00880000004</v>
      </c>
      <c r="F35" s="293">
        <v>121388872.16589865</v>
      </c>
      <c r="G35" s="294">
        <v>298221715.75</v>
      </c>
    </row>
    <row r="36" spans="1:7">
      <c r="A36" s="291">
        <v>28</v>
      </c>
      <c r="B36" s="292" t="s">
        <v>404</v>
      </c>
      <c r="C36" s="293">
        <v>0</v>
      </c>
      <c r="D36" s="297">
        <v>323422875.97000003</v>
      </c>
      <c r="E36" s="293">
        <v>108267810.51000001</v>
      </c>
      <c r="F36" s="293">
        <v>104253392.03</v>
      </c>
      <c r="G36" s="294">
        <v>42635933.653999999</v>
      </c>
    </row>
    <row r="37" spans="1:7">
      <c r="A37" s="298">
        <v>29</v>
      </c>
      <c r="B37" s="299" t="s">
        <v>405</v>
      </c>
      <c r="C37" s="296"/>
      <c r="D37" s="296"/>
      <c r="E37" s="296"/>
      <c r="F37" s="296"/>
      <c r="G37" s="300">
        <f>SUM(G23:G24,G32:G33,G36)</f>
        <v>1869814470.9814999</v>
      </c>
    </row>
    <row r="38" spans="1:7">
      <c r="A38" s="287"/>
      <c r="B38" s="309"/>
      <c r="C38" s="310"/>
      <c r="D38" s="310"/>
      <c r="E38" s="310"/>
      <c r="F38" s="310"/>
      <c r="G38" s="311"/>
    </row>
    <row r="39" spans="1:7" ht="15.75" thickBot="1">
      <c r="A39" s="312">
        <v>30</v>
      </c>
      <c r="B39" s="313" t="s">
        <v>406</v>
      </c>
      <c r="C39" s="176"/>
      <c r="D39" s="177"/>
      <c r="E39" s="177"/>
      <c r="F39" s="178"/>
      <c r="G39" s="314">
        <f>IFERROR(G21/G37,0)</f>
        <v>1.1963147159738352</v>
      </c>
    </row>
    <row r="42" spans="1:7" ht="39">
      <c r="B42" s="279" t="s">
        <v>407</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1" sqref="B1"/>
    </sheetView>
  </sheetViews>
  <sheetFormatPr defaultColWidth="9.140625" defaultRowHeight="15"/>
  <cols>
    <col min="1" max="1" width="9.42578125" style="487" bestFit="1" customWidth="1"/>
    <col min="2" max="2" width="62.28515625" style="487" customWidth="1"/>
    <col min="3" max="3" width="12.7109375" style="487" customWidth="1"/>
    <col min="4" max="5" width="12.7109375" style="137" customWidth="1"/>
    <col min="6" max="7" width="12.7109375" style="137" hidden="1" customWidth="1"/>
    <col min="8" max="8" width="6.7109375" style="525" customWidth="1"/>
    <col min="9" max="9" width="10.42578125" style="525" hidden="1" customWidth="1"/>
    <col min="10" max="10" width="8.85546875" style="525" hidden="1" customWidth="1"/>
    <col min="11" max="12" width="15.7109375" style="525" bestFit="1" customWidth="1"/>
    <col min="13" max="13" width="6.7109375" style="525" customWidth="1"/>
    <col min="14" max="16384" width="9.140625" style="525"/>
  </cols>
  <sheetData>
    <row r="1" spans="1:12">
      <c r="A1" s="524" t="s">
        <v>30</v>
      </c>
      <c r="B1" s="487" t="str">
        <f>'Info '!C2</f>
        <v>JSC "BASISBANK"</v>
      </c>
    </row>
    <row r="2" spans="1:12">
      <c r="A2" s="524" t="s">
        <v>31</v>
      </c>
      <c r="B2" s="519">
        <v>45199</v>
      </c>
      <c r="C2" s="588"/>
      <c r="D2" s="589"/>
      <c r="E2" s="589"/>
      <c r="F2" s="589"/>
      <c r="G2" s="589"/>
      <c r="H2" s="590"/>
    </row>
    <row r="3" spans="1:12" ht="15.75" thickBot="1">
      <c r="A3" s="524"/>
      <c r="B3" s="588"/>
      <c r="C3" s="588"/>
      <c r="D3" s="589"/>
      <c r="E3" s="589"/>
      <c r="F3" s="589"/>
      <c r="G3" s="589"/>
      <c r="H3" s="590"/>
    </row>
    <row r="4" spans="1:12" ht="15" customHeight="1" thickBot="1">
      <c r="A4" s="605" t="s">
        <v>93</v>
      </c>
      <c r="B4" s="606" t="s">
        <v>92</v>
      </c>
      <c r="C4" s="606"/>
      <c r="D4" s="789" t="s">
        <v>687</v>
      </c>
      <c r="E4" s="790"/>
      <c r="F4" s="790"/>
      <c r="G4" s="791"/>
      <c r="H4" s="590"/>
      <c r="I4" s="792" t="s">
        <v>688</v>
      </c>
      <c r="J4" s="793"/>
      <c r="K4" s="793"/>
      <c r="L4" s="794"/>
    </row>
    <row r="5" spans="1:12" ht="25.5">
      <c r="A5" s="607" t="s">
        <v>6</v>
      </c>
      <c r="B5" s="608"/>
      <c r="C5" s="609" t="str">
        <f>INT((MONTH($B$2))/3)&amp;"Q"&amp;"-"&amp;YEAR($B$2)</f>
        <v>3Q-2023</v>
      </c>
      <c r="D5" s="609" t="str">
        <f>IF(INT(MONTH($B$2))=3,"4"&amp;"Q"&amp;"-"&amp;YEAR($B$2)-1,IF(INT(MONTH($B$2))=6,"1"&amp;"Q"&amp;"-"&amp;YEAR($B$2),IF(INT(MONTH($B$2))=9,"2"&amp;"Q"&amp;"-"&amp;YEAR($B$2),IF(INT(MONTH($B$2))=12,"3"&amp;"Q"&amp;"-"&amp;YEAR($B$2),0))))</f>
        <v>2Q-2023</v>
      </c>
      <c r="E5" s="609" t="str">
        <f>IF(INT(MONTH($B$2))=3,"3"&amp;"Q"&amp;"-"&amp;YEAR($B$2)-1,IF(INT(MONTH($B$2))=6,"4"&amp;"Q"&amp;"-"&amp;YEAR($B$2)-1,IF(INT(MONTH($B$2))=9,"1"&amp;"Q"&amp;"-"&amp;YEAR($B$2),IF(INT(MONTH($B$2))=12,"2"&amp;"Q"&amp;"-"&amp;YEAR($B$2),0))))</f>
        <v>1Q-2023</v>
      </c>
      <c r="F5" s="609" t="str">
        <f>IF(INT(MONTH($B$2))=3,"2"&amp;"Q"&amp;"-"&amp;YEAR($B$2)-1,IF(INT(MONTH($B$2))=6,"3"&amp;"Q"&amp;"-"&amp;YEAR($B$2)-1,IF(INT(MONTH($B$2))=9,"4"&amp;"Q"&amp;"-"&amp;YEAR($B$2)-1,IF(INT(MONTH($B$2))=12,"1"&amp;"Q"&amp;"-"&amp;YEAR($B$2),0))))</f>
        <v>4Q-2022</v>
      </c>
      <c r="G5" s="610" t="str">
        <f>IF(INT(MONTH($B$2))=3,"1"&amp;"Q"&amp;"-"&amp;YEAR($B$2)-1,IF(INT(MONTH($B$2))=6,"2"&amp;"Q"&amp;"-"&amp;YEAR($B$2)-1,IF(INT(MONTH($B$2))=9,"3"&amp;"Q"&amp;"-"&amp;YEAR($B$2)-1,IF(INT(MONTH($B$2))=12,"4"&amp;"Q"&amp;"-"&amp;YEAR($B$2)-1,0))))</f>
        <v>3Q-2022</v>
      </c>
      <c r="I5" s="611" t="str">
        <f>D5</f>
        <v>2Q-2023</v>
      </c>
      <c r="J5" s="609" t="str">
        <f t="shared" ref="J5:L5" si="0">E5</f>
        <v>1Q-2023</v>
      </c>
      <c r="K5" s="609" t="str">
        <f t="shared" si="0"/>
        <v>4Q-2022</v>
      </c>
      <c r="L5" s="610" t="str">
        <f t="shared" si="0"/>
        <v>3Q-2022</v>
      </c>
    </row>
    <row r="6" spans="1:12">
      <c r="B6" s="612" t="s">
        <v>91</v>
      </c>
      <c r="C6" s="613"/>
      <c r="D6" s="613"/>
      <c r="E6" s="613"/>
      <c r="F6" s="613"/>
      <c r="G6" s="614"/>
      <c r="I6" s="615"/>
      <c r="J6" s="613"/>
      <c r="K6" s="613"/>
      <c r="L6" s="614"/>
    </row>
    <row r="7" spans="1:12">
      <c r="A7" s="616"/>
      <c r="B7" s="617" t="s">
        <v>89</v>
      </c>
      <c r="C7" s="613"/>
      <c r="D7" s="613"/>
      <c r="E7" s="613"/>
      <c r="F7" s="613"/>
      <c r="G7" s="614"/>
      <c r="I7" s="615"/>
      <c r="J7" s="613"/>
      <c r="K7" s="613"/>
      <c r="L7" s="614"/>
    </row>
    <row r="8" spans="1:12">
      <c r="A8" s="618">
        <v>1</v>
      </c>
      <c r="B8" s="619" t="s">
        <v>359</v>
      </c>
      <c r="C8" s="620">
        <v>453154210.89000005</v>
      </c>
      <c r="D8" s="720">
        <v>445115335.93825936</v>
      </c>
      <c r="E8" s="720">
        <v>429272896.98155671</v>
      </c>
      <c r="F8" s="720"/>
      <c r="G8" s="721"/>
      <c r="H8" s="722"/>
      <c r="I8" s="723"/>
      <c r="J8" s="720"/>
      <c r="K8" s="720">
        <v>353868369.53200006</v>
      </c>
      <c r="L8" s="721">
        <v>316354601.97999996</v>
      </c>
    </row>
    <row r="9" spans="1:12">
      <c r="A9" s="618">
        <v>2</v>
      </c>
      <c r="B9" s="619" t="s">
        <v>360</v>
      </c>
      <c r="C9" s="620">
        <v>453154210.89000005</v>
      </c>
      <c r="D9" s="720">
        <v>445115335.93825936</v>
      </c>
      <c r="E9" s="720">
        <v>429272896.98155671</v>
      </c>
      <c r="F9" s="720"/>
      <c r="G9" s="721"/>
      <c r="H9" s="722"/>
      <c r="I9" s="723"/>
      <c r="J9" s="720"/>
      <c r="K9" s="720">
        <v>353868369.53200006</v>
      </c>
      <c r="L9" s="721">
        <v>316354601.97999996</v>
      </c>
    </row>
    <row r="10" spans="1:12">
      <c r="A10" s="618">
        <v>3</v>
      </c>
      <c r="B10" s="619" t="s">
        <v>142</v>
      </c>
      <c r="C10" s="620">
        <v>534751119.29000008</v>
      </c>
      <c r="D10" s="720">
        <v>521874873.93825936</v>
      </c>
      <c r="E10" s="720">
        <v>504197472.98155671</v>
      </c>
      <c r="F10" s="720"/>
      <c r="G10" s="721"/>
      <c r="H10" s="722"/>
      <c r="I10" s="723"/>
      <c r="J10" s="720"/>
      <c r="K10" s="720">
        <v>436746681.14451784</v>
      </c>
      <c r="L10" s="721">
        <v>394867406.78324997</v>
      </c>
    </row>
    <row r="11" spans="1:12">
      <c r="A11" s="618">
        <v>4</v>
      </c>
      <c r="B11" s="619" t="s">
        <v>362</v>
      </c>
      <c r="C11" s="620">
        <v>341302614.29620999</v>
      </c>
      <c r="D11" s="720">
        <v>325364451.34217179</v>
      </c>
      <c r="E11" s="720">
        <v>306903183.16884702</v>
      </c>
      <c r="F11" s="720"/>
      <c r="G11" s="721"/>
      <c r="H11" s="722"/>
      <c r="I11" s="723"/>
      <c r="J11" s="720"/>
      <c r="K11" s="720">
        <v>248652141.11535713</v>
      </c>
      <c r="L11" s="721">
        <v>151621391.7680259</v>
      </c>
    </row>
    <row r="12" spans="1:12">
      <c r="A12" s="618">
        <v>5</v>
      </c>
      <c r="B12" s="619" t="s">
        <v>363</v>
      </c>
      <c r="C12" s="620">
        <v>408828981.37057674</v>
      </c>
      <c r="D12" s="720">
        <v>389479131.5761655</v>
      </c>
      <c r="E12" s="720">
        <v>367956986.64638191</v>
      </c>
      <c r="F12" s="720"/>
      <c r="G12" s="721"/>
      <c r="H12" s="722"/>
      <c r="I12" s="723"/>
      <c r="J12" s="720"/>
      <c r="K12" s="720">
        <v>309104892.09775269</v>
      </c>
      <c r="L12" s="721">
        <v>202206186.49453485</v>
      </c>
    </row>
    <row r="13" spans="1:12">
      <c r="A13" s="618">
        <v>6</v>
      </c>
      <c r="B13" s="619" t="s">
        <v>361</v>
      </c>
      <c r="C13" s="620">
        <v>498428854.0397352</v>
      </c>
      <c r="D13" s="720">
        <v>474572995.43655455</v>
      </c>
      <c r="E13" s="720">
        <v>448989062.99321705</v>
      </c>
      <c r="F13" s="720"/>
      <c r="G13" s="721"/>
      <c r="H13" s="722"/>
      <c r="I13" s="723"/>
      <c r="J13" s="720"/>
      <c r="K13" s="720">
        <v>405940588.30038774</v>
      </c>
      <c r="L13" s="721">
        <v>284789823.28058952</v>
      </c>
    </row>
    <row r="14" spans="1:12">
      <c r="A14" s="616"/>
      <c r="B14" s="612" t="s">
        <v>365</v>
      </c>
      <c r="C14" s="724"/>
      <c r="D14" s="724"/>
      <c r="E14" s="724"/>
      <c r="F14" s="724"/>
      <c r="G14" s="725"/>
      <c r="H14" s="722"/>
      <c r="I14" s="726"/>
      <c r="J14" s="724"/>
      <c r="K14" s="724"/>
      <c r="L14" s="725"/>
    </row>
    <row r="15" spans="1:12" ht="15" customHeight="1">
      <c r="A15" s="618">
        <v>7</v>
      </c>
      <c r="B15" s="619" t="s">
        <v>364</v>
      </c>
      <c r="C15" s="620">
        <v>2847680770.9680362</v>
      </c>
      <c r="D15" s="720">
        <v>2783281499.5093827</v>
      </c>
      <c r="E15" s="720">
        <v>2652872730.29913</v>
      </c>
      <c r="F15" s="720"/>
      <c r="G15" s="721"/>
      <c r="H15" s="722"/>
      <c r="I15" s="723"/>
      <c r="J15" s="720"/>
      <c r="K15" s="727">
        <v>2707679752.2420011</v>
      </c>
      <c r="L15" s="728">
        <v>2444783862.8055005</v>
      </c>
    </row>
    <row r="16" spans="1:12">
      <c r="A16" s="616"/>
      <c r="B16" s="612" t="s">
        <v>366</v>
      </c>
      <c r="C16" s="724"/>
      <c r="D16" s="724"/>
      <c r="E16" s="724"/>
      <c r="F16" s="724"/>
      <c r="G16" s="725"/>
      <c r="H16" s="722"/>
      <c r="I16" s="726"/>
      <c r="J16" s="724"/>
      <c r="K16" s="724"/>
      <c r="L16" s="725"/>
    </row>
    <row r="17" spans="1:12" s="622" customFormat="1">
      <c r="A17" s="618"/>
      <c r="B17" s="617" t="s">
        <v>354</v>
      </c>
      <c r="C17" s="621"/>
      <c r="D17" s="720"/>
      <c r="E17" s="720"/>
      <c r="F17" s="720"/>
      <c r="G17" s="721"/>
      <c r="H17" s="729"/>
      <c r="I17" s="723"/>
      <c r="J17" s="720"/>
      <c r="K17" s="720"/>
      <c r="L17" s="721"/>
    </row>
    <row r="18" spans="1:12">
      <c r="A18" s="607">
        <v>8</v>
      </c>
      <c r="B18" s="619" t="s">
        <v>359</v>
      </c>
      <c r="C18" s="742">
        <v>0.15913097265321474</v>
      </c>
      <c r="D18" s="743">
        <v>0.15992465584840096</v>
      </c>
      <c r="E18" s="743">
        <v>0.16181435772576741</v>
      </c>
      <c r="F18" s="744"/>
      <c r="G18" s="745"/>
      <c r="H18" s="746"/>
      <c r="I18" s="747"/>
      <c r="J18" s="744"/>
      <c r="K18" s="743">
        <v>0.13069062884522867</v>
      </c>
      <c r="L18" s="748">
        <v>0.12939982416971973</v>
      </c>
    </row>
    <row r="19" spans="1:12" ht="15" customHeight="1">
      <c r="A19" s="607">
        <v>9</v>
      </c>
      <c r="B19" s="619" t="s">
        <v>360</v>
      </c>
      <c r="C19" s="742">
        <v>0.15913097265321474</v>
      </c>
      <c r="D19" s="743">
        <v>0.15992465584840096</v>
      </c>
      <c r="E19" s="743">
        <v>0.16181435772576741</v>
      </c>
      <c r="F19" s="744"/>
      <c r="G19" s="745"/>
      <c r="H19" s="746"/>
      <c r="I19" s="747"/>
      <c r="J19" s="744"/>
      <c r="K19" s="743">
        <v>0.13069062884522867</v>
      </c>
      <c r="L19" s="748">
        <v>0.12939982416971973</v>
      </c>
    </row>
    <row r="20" spans="1:12">
      <c r="A20" s="607">
        <v>10</v>
      </c>
      <c r="B20" s="619" t="s">
        <v>142</v>
      </c>
      <c r="C20" s="742">
        <v>0.18778478428543013</v>
      </c>
      <c r="D20" s="743">
        <v>0.18750344657205956</v>
      </c>
      <c r="E20" s="743">
        <v>0.19005716603853248</v>
      </c>
      <c r="F20" s="744"/>
      <c r="G20" s="745"/>
      <c r="H20" s="746"/>
      <c r="I20" s="747"/>
      <c r="J20" s="744"/>
      <c r="K20" s="743">
        <v>0.16129923813290134</v>
      </c>
      <c r="L20" s="748">
        <v>0.16151423968011705</v>
      </c>
    </row>
    <row r="21" spans="1:12">
      <c r="A21" s="607">
        <v>11</v>
      </c>
      <c r="B21" s="619" t="s">
        <v>362</v>
      </c>
      <c r="C21" s="742">
        <v>0.11985283525308496</v>
      </c>
      <c r="D21" s="743">
        <v>0.11689958468071761</v>
      </c>
      <c r="E21" s="743">
        <v>0.115687111433439</v>
      </c>
      <c r="F21" s="744"/>
      <c r="G21" s="745"/>
      <c r="H21" s="746"/>
      <c r="I21" s="747"/>
      <c r="J21" s="744"/>
      <c r="K21" s="743">
        <v>9.1832182483718494E-2</v>
      </c>
      <c r="L21" s="748">
        <v>6.2018321568121551E-2</v>
      </c>
    </row>
    <row r="22" spans="1:12">
      <c r="A22" s="607">
        <v>12</v>
      </c>
      <c r="B22" s="619" t="s">
        <v>363</v>
      </c>
      <c r="C22" s="742">
        <v>0.14356559398741878</v>
      </c>
      <c r="D22" s="743">
        <v>0.13993522812723763</v>
      </c>
      <c r="E22" s="743">
        <v>0.13870133400816864</v>
      </c>
      <c r="F22" s="744"/>
      <c r="G22" s="745"/>
      <c r="H22" s="746"/>
      <c r="I22" s="747"/>
      <c r="J22" s="744"/>
      <c r="K22" s="743">
        <v>0.11415858608899705</v>
      </c>
      <c r="L22" s="748">
        <v>8.2709228235208515E-2</v>
      </c>
    </row>
    <row r="23" spans="1:12">
      <c r="A23" s="607">
        <v>13</v>
      </c>
      <c r="B23" s="619" t="s">
        <v>361</v>
      </c>
      <c r="C23" s="742">
        <v>0.17502975021680539</v>
      </c>
      <c r="D23" s="743">
        <v>0.17050844318844821</v>
      </c>
      <c r="E23" s="743">
        <v>0.16924636371176027</v>
      </c>
      <c r="F23" s="744"/>
      <c r="G23" s="745"/>
      <c r="H23" s="746"/>
      <c r="I23" s="747"/>
      <c r="J23" s="744"/>
      <c r="K23" s="743">
        <v>0.14992193517873101</v>
      </c>
      <c r="L23" s="748">
        <v>0.11648875289686356</v>
      </c>
    </row>
    <row r="24" spans="1:12">
      <c r="A24" s="616"/>
      <c r="B24" s="612" t="s">
        <v>88</v>
      </c>
      <c r="C24" s="749"/>
      <c r="D24" s="749"/>
      <c r="E24" s="749"/>
      <c r="F24" s="749"/>
      <c r="G24" s="750"/>
      <c r="H24" s="746"/>
      <c r="I24" s="751"/>
      <c r="J24" s="749"/>
      <c r="K24" s="749"/>
      <c r="L24" s="750"/>
    </row>
    <row r="25" spans="1:12" ht="15" customHeight="1">
      <c r="A25" s="623">
        <v>14</v>
      </c>
      <c r="B25" s="619" t="s">
        <v>87</v>
      </c>
      <c r="C25" s="752">
        <v>9.7355388790294525E-2</v>
      </c>
      <c r="D25" s="753">
        <v>9.5775556145357515E-2</v>
      </c>
      <c r="E25" s="753">
        <v>9.7250282539715349E-2</v>
      </c>
      <c r="F25" s="754"/>
      <c r="G25" s="755"/>
      <c r="H25" s="746"/>
      <c r="I25" s="756"/>
      <c r="J25" s="754"/>
      <c r="K25" s="753">
        <v>9.1266188127651721E-2</v>
      </c>
      <c r="L25" s="757">
        <v>9.0032106896328443E-2</v>
      </c>
    </row>
    <row r="26" spans="1:12">
      <c r="A26" s="623">
        <v>15</v>
      </c>
      <c r="B26" s="619" t="s">
        <v>86</v>
      </c>
      <c r="C26" s="752">
        <v>5.4186647043338358E-2</v>
      </c>
      <c r="D26" s="753">
        <v>5.3520754469327213E-2</v>
      </c>
      <c r="E26" s="753">
        <v>5.4181945783370683E-2</v>
      </c>
      <c r="F26" s="754"/>
      <c r="G26" s="755"/>
      <c r="H26" s="746"/>
      <c r="I26" s="756"/>
      <c r="J26" s="754"/>
      <c r="K26" s="753">
        <v>4.937120260348446E-2</v>
      </c>
      <c r="L26" s="757">
        <v>4.7660633550750987E-2</v>
      </c>
    </row>
    <row r="27" spans="1:12">
      <c r="A27" s="623">
        <v>16</v>
      </c>
      <c r="B27" s="619" t="s">
        <v>85</v>
      </c>
      <c r="C27" s="752">
        <v>2.1806802432076708E-2</v>
      </c>
      <c r="D27" s="753">
        <v>2.1822665246928108E-2</v>
      </c>
      <c r="E27" s="753">
        <v>2.3060328584408905E-2</v>
      </c>
      <c r="F27" s="754"/>
      <c r="G27" s="755"/>
      <c r="H27" s="746"/>
      <c r="I27" s="756"/>
      <c r="J27" s="754"/>
      <c r="K27" s="753">
        <v>5.0387587857642226E-2</v>
      </c>
      <c r="L27" s="757">
        <v>6.1038987894862611E-2</v>
      </c>
    </row>
    <row r="28" spans="1:12">
      <c r="A28" s="623">
        <v>17</v>
      </c>
      <c r="B28" s="619" t="s">
        <v>84</v>
      </c>
      <c r="C28" s="752">
        <v>4.3168741746956167E-2</v>
      </c>
      <c r="D28" s="753">
        <v>4.225480167603031E-2</v>
      </c>
      <c r="E28" s="753">
        <v>4.3068336756344673E-2</v>
      </c>
      <c r="F28" s="754"/>
      <c r="G28" s="755"/>
      <c r="H28" s="746"/>
      <c r="I28" s="756"/>
      <c r="J28" s="754"/>
      <c r="K28" s="753">
        <v>4.1894985524167254E-2</v>
      </c>
      <c r="L28" s="757">
        <v>4.2371473345577455E-2</v>
      </c>
    </row>
    <row r="29" spans="1:12">
      <c r="A29" s="623">
        <v>18</v>
      </c>
      <c r="B29" s="619" t="s">
        <v>166</v>
      </c>
      <c r="C29" s="752">
        <v>1.9907761911036083E-2</v>
      </c>
      <c r="D29" s="753">
        <v>2.0036965276823311E-2</v>
      </c>
      <c r="E29" s="753">
        <v>1.8635486704430649E-2</v>
      </c>
      <c r="F29" s="754"/>
      <c r="G29" s="755"/>
      <c r="H29" s="746"/>
      <c r="I29" s="756"/>
      <c r="J29" s="754"/>
      <c r="K29" s="753">
        <v>1.9922541555318751E-2</v>
      </c>
      <c r="L29" s="757">
        <v>2.1937704471808369E-2</v>
      </c>
    </row>
    <row r="30" spans="1:12">
      <c r="A30" s="623">
        <v>19</v>
      </c>
      <c r="B30" s="619" t="s">
        <v>167</v>
      </c>
      <c r="C30" s="752">
        <v>0.13406327033247054</v>
      </c>
      <c r="D30" s="753">
        <v>0.13604871275995889</v>
      </c>
      <c r="E30" s="753">
        <v>0.12867660233168166</v>
      </c>
      <c r="F30" s="754"/>
      <c r="G30" s="755"/>
      <c r="H30" s="746"/>
      <c r="I30" s="756"/>
      <c r="J30" s="754"/>
      <c r="K30" s="753">
        <v>0.162431595069993</v>
      </c>
      <c r="L30" s="757">
        <v>0.17620953647877458</v>
      </c>
    </row>
    <row r="31" spans="1:12">
      <c r="A31" s="616"/>
      <c r="B31" s="612" t="s">
        <v>229</v>
      </c>
      <c r="C31" s="749"/>
      <c r="D31" s="749"/>
      <c r="E31" s="749"/>
      <c r="F31" s="749"/>
      <c r="G31" s="750"/>
      <c r="H31" s="746"/>
      <c r="I31" s="751"/>
      <c r="J31" s="749"/>
      <c r="K31" s="749"/>
      <c r="L31" s="750"/>
    </row>
    <row r="32" spans="1:12">
      <c r="A32" s="623">
        <v>20</v>
      </c>
      <c r="B32" s="619" t="s">
        <v>83</v>
      </c>
      <c r="C32" s="752">
        <v>3.7242193833393861E-2</v>
      </c>
      <c r="D32" s="753">
        <v>3.6603522915351565E-2</v>
      </c>
      <c r="E32" s="753">
        <v>3.858266334059815E-2</v>
      </c>
      <c r="F32" s="754"/>
      <c r="G32" s="755"/>
      <c r="H32" s="746"/>
      <c r="I32" s="756"/>
      <c r="J32" s="754"/>
      <c r="K32" s="753">
        <v>3.3318541790872701E-2</v>
      </c>
      <c r="L32" s="757">
        <v>3.4408094810469032E-2</v>
      </c>
    </row>
    <row r="33" spans="1:12" ht="15" customHeight="1">
      <c r="A33" s="623">
        <v>21</v>
      </c>
      <c r="B33" s="619" t="s">
        <v>699</v>
      </c>
      <c r="C33" s="752">
        <v>1.329917257424631E-2</v>
      </c>
      <c r="D33" s="753">
        <v>1.4909994646560983E-2</v>
      </c>
      <c r="E33" s="753">
        <v>1.6273993068893832E-2</v>
      </c>
      <c r="F33" s="754"/>
      <c r="G33" s="755"/>
      <c r="H33" s="746"/>
      <c r="I33" s="756"/>
      <c r="J33" s="754"/>
      <c r="K33" s="753">
        <v>3.6136499929468366E-2</v>
      </c>
      <c r="L33" s="757">
        <v>4.0076316774812194E-2</v>
      </c>
    </row>
    <row r="34" spans="1:12">
      <c r="A34" s="623">
        <v>22</v>
      </c>
      <c r="B34" s="619" t="s">
        <v>82</v>
      </c>
      <c r="C34" s="752">
        <v>0.4895533411455909</v>
      </c>
      <c r="D34" s="753">
        <v>0.49800161154736583</v>
      </c>
      <c r="E34" s="753">
        <v>0.4632643707926784</v>
      </c>
      <c r="F34" s="754"/>
      <c r="G34" s="755"/>
      <c r="H34" s="746"/>
      <c r="I34" s="756"/>
      <c r="J34" s="754"/>
      <c r="K34" s="753">
        <v>0.46920009887067432</v>
      </c>
      <c r="L34" s="757">
        <v>0.46176729529744365</v>
      </c>
    </row>
    <row r="35" spans="1:12" ht="15" customHeight="1">
      <c r="A35" s="623">
        <v>23</v>
      </c>
      <c r="B35" s="619" t="s">
        <v>81</v>
      </c>
      <c r="C35" s="752">
        <v>0.44100488039545699</v>
      </c>
      <c r="D35" s="753">
        <v>0.44537867759907968</v>
      </c>
      <c r="E35" s="753">
        <v>0.42704763400868972</v>
      </c>
      <c r="F35" s="754"/>
      <c r="G35" s="755"/>
      <c r="H35" s="746"/>
      <c r="I35" s="756"/>
      <c r="J35" s="754"/>
      <c r="K35" s="753">
        <v>0.44182227044422084</v>
      </c>
      <c r="L35" s="757">
        <v>0.45326248663052726</v>
      </c>
    </row>
    <row r="36" spans="1:12">
      <c r="A36" s="623">
        <v>24</v>
      </c>
      <c r="B36" s="619" t="s">
        <v>80</v>
      </c>
      <c r="C36" s="752">
        <v>9.6988480949989228E-2</v>
      </c>
      <c r="D36" s="753">
        <v>7.6122517113249674E-2</v>
      </c>
      <c r="E36" s="753">
        <v>-2.517338370007453E-2</v>
      </c>
      <c r="F36" s="754"/>
      <c r="G36" s="755"/>
      <c r="H36" s="746"/>
      <c r="I36" s="756"/>
      <c r="J36" s="754"/>
      <c r="K36" s="753">
        <v>0.65486642979395582</v>
      </c>
      <c r="L36" s="757">
        <v>0.62830296566621124</v>
      </c>
    </row>
    <row r="37" spans="1:12" ht="15" customHeight="1">
      <c r="A37" s="616"/>
      <c r="B37" s="612" t="s">
        <v>230</v>
      </c>
      <c r="C37" s="749"/>
      <c r="D37" s="749"/>
      <c r="E37" s="749"/>
      <c r="F37" s="749"/>
      <c r="G37" s="750"/>
      <c r="H37" s="746"/>
      <c r="I37" s="751"/>
      <c r="J37" s="749"/>
      <c r="K37" s="749"/>
      <c r="L37" s="750"/>
    </row>
    <row r="38" spans="1:12" ht="15" customHeight="1">
      <c r="A38" s="623">
        <v>25</v>
      </c>
      <c r="B38" s="619" t="s">
        <v>79</v>
      </c>
      <c r="C38" s="758">
        <v>0.1891602333928139</v>
      </c>
      <c r="D38" s="759">
        <v>0.21283484054922294</v>
      </c>
      <c r="E38" s="759">
        <v>0.22852586682782783</v>
      </c>
      <c r="F38" s="760"/>
      <c r="G38" s="761"/>
      <c r="H38" s="746"/>
      <c r="I38" s="762"/>
      <c r="J38" s="760"/>
      <c r="K38" s="759">
        <v>0.21468270272784282</v>
      </c>
      <c r="L38" s="763">
        <v>0.19740426422181714</v>
      </c>
    </row>
    <row r="39" spans="1:12" ht="15" customHeight="1">
      <c r="A39" s="623">
        <v>26</v>
      </c>
      <c r="B39" s="619" t="s">
        <v>78</v>
      </c>
      <c r="C39" s="758">
        <v>0.53288711483076001</v>
      </c>
      <c r="D39" s="759">
        <v>0.54280657846636404</v>
      </c>
      <c r="E39" s="759">
        <v>0.52401909535378832</v>
      </c>
      <c r="F39" s="760"/>
      <c r="G39" s="761"/>
      <c r="H39" s="746"/>
      <c r="I39" s="762"/>
      <c r="J39" s="760"/>
      <c r="K39" s="759">
        <v>0.53686488733228444</v>
      </c>
      <c r="L39" s="763">
        <v>0.5269244455682951</v>
      </c>
    </row>
    <row r="40" spans="1:12" ht="15" customHeight="1">
      <c r="A40" s="623">
        <v>27</v>
      </c>
      <c r="B40" s="619" t="s">
        <v>77</v>
      </c>
      <c r="C40" s="758">
        <v>0.24273818892988661</v>
      </c>
      <c r="D40" s="759">
        <v>0.25144611573216824</v>
      </c>
      <c r="E40" s="759">
        <v>0.26450615024787827</v>
      </c>
      <c r="F40" s="760"/>
      <c r="G40" s="761"/>
      <c r="H40" s="746"/>
      <c r="I40" s="762"/>
      <c r="J40" s="760"/>
      <c r="K40" s="759">
        <v>0.2896285036871184</v>
      </c>
      <c r="L40" s="763">
        <v>0.28039570762150667</v>
      </c>
    </row>
    <row r="41" spans="1:12" ht="15" customHeight="1">
      <c r="A41" s="624"/>
      <c r="B41" s="612" t="s">
        <v>271</v>
      </c>
      <c r="C41" s="724"/>
      <c r="D41" s="724"/>
      <c r="E41" s="724"/>
      <c r="F41" s="724"/>
      <c r="G41" s="725"/>
      <c r="H41" s="722"/>
      <c r="I41" s="726"/>
      <c r="J41" s="724"/>
      <c r="K41" s="724"/>
      <c r="L41" s="725"/>
    </row>
    <row r="42" spans="1:12">
      <c r="A42" s="623">
        <v>28</v>
      </c>
      <c r="B42" s="619" t="s">
        <v>254</v>
      </c>
      <c r="C42" s="733">
        <v>693418691.63684762</v>
      </c>
      <c r="D42" s="730">
        <v>653298128.05857146</v>
      </c>
      <c r="E42" s="730">
        <v>730656890.64891779</v>
      </c>
      <c r="F42" s="730"/>
      <c r="G42" s="731"/>
      <c r="H42" s="722"/>
      <c r="I42" s="732"/>
      <c r="J42" s="730"/>
      <c r="K42" s="730">
        <v>726302301.68641913</v>
      </c>
      <c r="L42" s="731">
        <v>624858923.05399466</v>
      </c>
    </row>
    <row r="43" spans="1:12" ht="15" customHeight="1">
      <c r="A43" s="623">
        <v>29</v>
      </c>
      <c r="B43" s="619" t="s">
        <v>266</v>
      </c>
      <c r="C43" s="733">
        <v>553633699.96863961</v>
      </c>
      <c r="D43" s="730">
        <v>543844990.14697814</v>
      </c>
      <c r="E43" s="730">
        <v>565012263.88243473</v>
      </c>
      <c r="F43" s="730"/>
      <c r="G43" s="731"/>
      <c r="H43" s="722"/>
      <c r="I43" s="732"/>
      <c r="J43" s="730"/>
      <c r="K43" s="730">
        <v>569761251.71734321</v>
      </c>
      <c r="L43" s="731">
        <v>524747107.20303136</v>
      </c>
    </row>
    <row r="44" spans="1:12" ht="15" customHeight="1">
      <c r="A44" s="625">
        <v>30</v>
      </c>
      <c r="B44" s="626" t="s">
        <v>255</v>
      </c>
      <c r="C44" s="734">
        <v>1.2549761314975569</v>
      </c>
      <c r="D44" s="735">
        <v>1.2046968252518779</v>
      </c>
      <c r="E44" s="735">
        <v>1.2952764870190561</v>
      </c>
      <c r="F44" s="736"/>
      <c r="G44" s="737"/>
      <c r="H44" s="722"/>
      <c r="I44" s="738"/>
      <c r="J44" s="736"/>
      <c r="K44" s="739">
        <v>1.2747485012314166</v>
      </c>
      <c r="L44" s="740">
        <v>1.1907810723999452</v>
      </c>
    </row>
    <row r="45" spans="1:12" ht="15" customHeight="1">
      <c r="A45" s="625"/>
      <c r="B45" s="612" t="s">
        <v>369</v>
      </c>
      <c r="C45" s="741"/>
      <c r="D45" s="736"/>
      <c r="E45" s="736"/>
      <c r="F45" s="736"/>
      <c r="G45" s="737"/>
      <c r="H45" s="722"/>
      <c r="I45" s="738"/>
      <c r="J45" s="736"/>
      <c r="K45" s="736"/>
      <c r="L45" s="737"/>
    </row>
    <row r="46" spans="1:12" ht="15" customHeight="1">
      <c r="A46" s="625">
        <v>31</v>
      </c>
      <c r="B46" s="626" t="s">
        <v>376</v>
      </c>
      <c r="C46" s="741">
        <v>2236886567.776</v>
      </c>
      <c r="D46" s="736">
        <v>2072090070.0900011</v>
      </c>
      <c r="E46" s="736">
        <v>2033624664.8786902</v>
      </c>
      <c r="F46" s="736"/>
      <c r="G46" s="737"/>
      <c r="H46" s="722"/>
      <c r="I46" s="738"/>
      <c r="J46" s="736"/>
      <c r="K46" s="736">
        <v>1987353357.9511101</v>
      </c>
      <c r="L46" s="737">
        <v>1814557509.8984001</v>
      </c>
    </row>
    <row r="47" spans="1:12" ht="15" customHeight="1">
      <c r="A47" s="625">
        <v>32</v>
      </c>
      <c r="B47" s="626" t="s">
        <v>391</v>
      </c>
      <c r="C47" s="741">
        <v>1869814470.9814999</v>
      </c>
      <c r="D47" s="736">
        <v>1852086892.4175873</v>
      </c>
      <c r="E47" s="736">
        <v>1740059699.9054127</v>
      </c>
      <c r="F47" s="736"/>
      <c r="G47" s="737"/>
      <c r="H47" s="722"/>
      <c r="I47" s="738"/>
      <c r="J47" s="736"/>
      <c r="K47" s="736">
        <v>1636363690.754997</v>
      </c>
      <c r="L47" s="737">
        <v>1579426800.2240698</v>
      </c>
    </row>
    <row r="48" spans="1:12" ht="15.75" thickBot="1">
      <c r="A48" s="627">
        <v>33</v>
      </c>
      <c r="B48" s="628" t="s">
        <v>409</v>
      </c>
      <c r="C48" s="764">
        <v>1.1963147159738352</v>
      </c>
      <c r="D48" s="765">
        <v>1.1187866393164938</v>
      </c>
      <c r="E48" s="765">
        <v>1.1687097086319713</v>
      </c>
      <c r="F48" s="766"/>
      <c r="G48" s="767"/>
      <c r="H48" s="746"/>
      <c r="I48" s="768"/>
      <c r="J48" s="766"/>
      <c r="K48" s="765">
        <v>1.2144936783791451</v>
      </c>
      <c r="L48" s="769">
        <v>1.1488709129419437</v>
      </c>
    </row>
    <row r="49" spans="1:2">
      <c r="A49" s="629"/>
    </row>
    <row r="50" spans="1:2" ht="51.75">
      <c r="B50" s="153" t="s">
        <v>696</v>
      </c>
    </row>
    <row r="51" spans="1:2" ht="64.5">
      <c r="B51" s="153" t="s">
        <v>270</v>
      </c>
    </row>
    <row r="53" spans="1:2">
      <c r="B53" s="153"/>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H35" sqref="H35"/>
    </sheetView>
  </sheetViews>
  <sheetFormatPr defaultColWidth="9.140625" defaultRowHeight="12.75"/>
  <cols>
    <col min="1" max="1" width="11.85546875" style="372" bestFit="1" customWidth="1"/>
    <col min="2" max="2" width="71.28515625" style="372" customWidth="1"/>
    <col min="3" max="4" width="15.28515625" style="715" bestFit="1" customWidth="1"/>
    <col min="5" max="5" width="17.5703125" style="715" bestFit="1" customWidth="1"/>
    <col min="6" max="6" width="16.85546875" style="715" bestFit="1" customWidth="1"/>
    <col min="7" max="7" width="17.42578125" style="715" bestFit="1" customWidth="1"/>
    <col min="8" max="8" width="16.85546875" style="715" bestFit="1" customWidth="1"/>
    <col min="9" max="16384" width="9.140625" style="372"/>
  </cols>
  <sheetData>
    <row r="1" spans="1:8" ht="13.5">
      <c r="A1" s="315" t="s">
        <v>30</v>
      </c>
      <c r="B1" s="663" t="str">
        <f>'Info '!C2</f>
        <v>JSC "BASISBANK"</v>
      </c>
    </row>
    <row r="2" spans="1:8">
      <c r="A2" s="316" t="s">
        <v>31</v>
      </c>
      <c r="B2" s="664">
        <f>'1. key ratios '!B2</f>
        <v>45199</v>
      </c>
    </row>
    <row r="3" spans="1:8">
      <c r="A3" s="317" t="s">
        <v>412</v>
      </c>
    </row>
    <row r="5" spans="1:8" ht="12" customHeight="1">
      <c r="A5" s="854" t="s">
        <v>413</v>
      </c>
      <c r="B5" s="855"/>
      <c r="C5" s="860" t="s">
        <v>414</v>
      </c>
      <c r="D5" s="861"/>
      <c r="E5" s="861"/>
      <c r="F5" s="861"/>
      <c r="G5" s="861"/>
      <c r="H5" s="862"/>
    </row>
    <row r="6" spans="1:8">
      <c r="A6" s="856"/>
      <c r="B6" s="857"/>
      <c r="C6" s="863"/>
      <c r="D6" s="864"/>
      <c r="E6" s="864"/>
      <c r="F6" s="864"/>
      <c r="G6" s="864"/>
      <c r="H6" s="865"/>
    </row>
    <row r="7" spans="1:8">
      <c r="A7" s="858"/>
      <c r="B7" s="859"/>
      <c r="C7" s="716" t="s">
        <v>415</v>
      </c>
      <c r="D7" s="716" t="s">
        <v>416</v>
      </c>
      <c r="E7" s="716" t="s">
        <v>417</v>
      </c>
      <c r="F7" s="716" t="s">
        <v>418</v>
      </c>
      <c r="G7" s="716" t="s">
        <v>419</v>
      </c>
      <c r="H7" s="716" t="s">
        <v>64</v>
      </c>
    </row>
    <row r="8" spans="1:8">
      <c r="A8" s="376">
        <v>1</v>
      </c>
      <c r="B8" s="375" t="s">
        <v>51</v>
      </c>
      <c r="C8" s="581">
        <v>237412907.03019997</v>
      </c>
      <c r="D8" s="581">
        <v>76364624.642499998</v>
      </c>
      <c r="E8" s="581">
        <v>202171742.53999999</v>
      </c>
      <c r="F8" s="581">
        <v>15696054.254999999</v>
      </c>
      <c r="G8" s="581">
        <v>0</v>
      </c>
      <c r="H8" s="680">
        <f t="shared" ref="H8:H21" si="0">SUM(C8:G8)</f>
        <v>531645328.4677</v>
      </c>
    </row>
    <row r="9" spans="1:8">
      <c r="A9" s="376">
        <v>2</v>
      </c>
      <c r="B9" s="375" t="s">
        <v>52</v>
      </c>
      <c r="C9" s="581">
        <v>0</v>
      </c>
      <c r="D9" s="581">
        <v>0</v>
      </c>
      <c r="E9" s="581">
        <v>0</v>
      </c>
      <c r="F9" s="581">
        <v>0</v>
      </c>
      <c r="G9" s="581">
        <v>0</v>
      </c>
      <c r="H9" s="680">
        <f t="shared" si="0"/>
        <v>0</v>
      </c>
    </row>
    <row r="10" spans="1:8">
      <c r="A10" s="376">
        <v>3</v>
      </c>
      <c r="B10" s="375" t="s">
        <v>164</v>
      </c>
      <c r="C10" s="581">
        <v>0</v>
      </c>
      <c r="D10" s="581">
        <v>5999496.2521000002</v>
      </c>
      <c r="E10" s="581">
        <v>18.2</v>
      </c>
      <c r="F10" s="581">
        <v>1161102.4953999999</v>
      </c>
      <c r="G10" s="581">
        <v>0</v>
      </c>
      <c r="H10" s="680">
        <f t="shared" si="0"/>
        <v>7160616.9474999998</v>
      </c>
    </row>
    <row r="11" spans="1:8">
      <c r="A11" s="376">
        <v>4</v>
      </c>
      <c r="B11" s="375" t="s">
        <v>53</v>
      </c>
      <c r="C11" s="581">
        <v>0</v>
      </c>
      <c r="D11" s="581">
        <v>2299833.2703999998</v>
      </c>
      <c r="E11" s="581">
        <v>0</v>
      </c>
      <c r="F11" s="581">
        <v>0</v>
      </c>
      <c r="G11" s="581">
        <v>0</v>
      </c>
      <c r="H11" s="680">
        <f t="shared" si="0"/>
        <v>2299833.2703999998</v>
      </c>
    </row>
    <row r="12" spans="1:8">
      <c r="A12" s="376">
        <v>5</v>
      </c>
      <c r="B12" s="375" t="s">
        <v>54</v>
      </c>
      <c r="C12" s="581">
        <v>0</v>
      </c>
      <c r="D12" s="581">
        <v>0</v>
      </c>
      <c r="E12" s="581">
        <v>0</v>
      </c>
      <c r="F12" s="581">
        <v>0</v>
      </c>
      <c r="G12" s="581">
        <v>0</v>
      </c>
      <c r="H12" s="680">
        <f t="shared" si="0"/>
        <v>0</v>
      </c>
    </row>
    <row r="13" spans="1:8">
      <c r="A13" s="376">
        <v>6</v>
      </c>
      <c r="B13" s="375" t="s">
        <v>55</v>
      </c>
      <c r="C13" s="581">
        <v>72959430.0079</v>
      </c>
      <c r="D13" s="581">
        <v>0</v>
      </c>
      <c r="E13" s="581">
        <v>0</v>
      </c>
      <c r="F13" s="581">
        <v>0</v>
      </c>
      <c r="G13" s="581">
        <v>0</v>
      </c>
      <c r="H13" s="680">
        <f t="shared" si="0"/>
        <v>72959430.0079</v>
      </c>
    </row>
    <row r="14" spans="1:8">
      <c r="A14" s="376">
        <v>7</v>
      </c>
      <c r="B14" s="375" t="s">
        <v>56</v>
      </c>
      <c r="C14" s="581">
        <v>2723954.2202000003</v>
      </c>
      <c r="D14" s="581">
        <v>301005409.90285647</v>
      </c>
      <c r="E14" s="581">
        <v>410266433.21307445</v>
      </c>
      <c r="F14" s="581">
        <v>589089015.37154579</v>
      </c>
      <c r="G14" s="581">
        <v>0</v>
      </c>
      <c r="H14" s="680">
        <f t="shared" si="0"/>
        <v>1303084812.7076766</v>
      </c>
    </row>
    <row r="15" spans="1:8">
      <c r="A15" s="376">
        <v>8</v>
      </c>
      <c r="B15" s="377" t="s">
        <v>57</v>
      </c>
      <c r="C15" s="581">
        <v>3655246.1633002558</v>
      </c>
      <c r="D15" s="581">
        <v>52033022.034874037</v>
      </c>
      <c r="E15" s="581">
        <v>186132909.75104198</v>
      </c>
      <c r="F15" s="581">
        <v>201191885.45057228</v>
      </c>
      <c r="G15" s="581">
        <v>0</v>
      </c>
      <c r="H15" s="680">
        <f t="shared" si="0"/>
        <v>443013063.39978856</v>
      </c>
    </row>
    <row r="16" spans="1:8">
      <c r="A16" s="376">
        <v>9</v>
      </c>
      <c r="B16" s="375" t="s">
        <v>58</v>
      </c>
      <c r="C16" s="581">
        <v>71993.751399960311</v>
      </c>
      <c r="D16" s="581">
        <v>4957164.7653433383</v>
      </c>
      <c r="E16" s="581">
        <v>72972690.258877069</v>
      </c>
      <c r="F16" s="581">
        <v>249275282.55885562</v>
      </c>
      <c r="G16" s="581">
        <v>0</v>
      </c>
      <c r="H16" s="680">
        <f t="shared" si="0"/>
        <v>327277131.33447599</v>
      </c>
    </row>
    <row r="17" spans="1:8">
      <c r="A17" s="376">
        <v>10</v>
      </c>
      <c r="B17" s="379" t="s">
        <v>427</v>
      </c>
      <c r="C17" s="581"/>
      <c r="D17" s="581"/>
      <c r="E17" s="581">
        <v>0</v>
      </c>
      <c r="F17" s="581">
        <v>47755251.974789299</v>
      </c>
      <c r="G17" s="581">
        <v>0</v>
      </c>
      <c r="H17" s="680">
        <f t="shared" si="0"/>
        <v>47755251.974789299</v>
      </c>
    </row>
    <row r="18" spans="1:8">
      <c r="A18" s="376">
        <v>11</v>
      </c>
      <c r="B18" s="375" t="s">
        <v>60</v>
      </c>
      <c r="C18" s="581">
        <v>0</v>
      </c>
      <c r="D18" s="581">
        <v>0</v>
      </c>
      <c r="E18" s="581">
        <v>0</v>
      </c>
      <c r="F18" s="581">
        <v>0</v>
      </c>
      <c r="G18" s="581">
        <v>3304915.54</v>
      </c>
      <c r="H18" s="680">
        <f t="shared" si="0"/>
        <v>3304915.54</v>
      </c>
    </row>
    <row r="19" spans="1:8">
      <c r="A19" s="376">
        <v>12</v>
      </c>
      <c r="B19" s="375" t="s">
        <v>61</v>
      </c>
      <c r="C19" s="581">
        <v>4.0000000000000002E-4</v>
      </c>
      <c r="D19" s="581">
        <v>1342593.9886999999</v>
      </c>
      <c r="E19" s="581">
        <v>0</v>
      </c>
      <c r="F19" s="581">
        <v>0</v>
      </c>
      <c r="G19" s="581">
        <v>0</v>
      </c>
      <c r="H19" s="680">
        <f t="shared" si="0"/>
        <v>1342593.9890999999</v>
      </c>
    </row>
    <row r="20" spans="1:8">
      <c r="A20" s="378">
        <v>13</v>
      </c>
      <c r="B20" s="377" t="s">
        <v>144</v>
      </c>
      <c r="C20" s="581">
        <v>0</v>
      </c>
      <c r="D20" s="581">
        <v>0</v>
      </c>
      <c r="E20" s="581">
        <v>0</v>
      </c>
      <c r="F20" s="581">
        <v>0</v>
      </c>
      <c r="G20" s="581">
        <v>0</v>
      </c>
      <c r="H20" s="680">
        <f t="shared" si="0"/>
        <v>0</v>
      </c>
    </row>
    <row r="21" spans="1:8">
      <c r="A21" s="376">
        <v>14</v>
      </c>
      <c r="B21" s="375" t="s">
        <v>63</v>
      </c>
      <c r="C21" s="581">
        <v>758630.30800000008</v>
      </c>
      <c r="D21" s="581">
        <v>19880590.26581398</v>
      </c>
      <c r="E21" s="581">
        <v>110506380.0472782</v>
      </c>
      <c r="F21" s="581">
        <v>141432247.57558125</v>
      </c>
      <c r="G21" s="581">
        <v>234353818.961999</v>
      </c>
      <c r="H21" s="680">
        <f t="shared" si="0"/>
        <v>506931667.15867239</v>
      </c>
    </row>
    <row r="22" spans="1:8">
      <c r="A22" s="374">
        <v>15</v>
      </c>
      <c r="B22" s="373" t="s">
        <v>64</v>
      </c>
      <c r="C22" s="680">
        <f>SUM(C18:C21)+SUM(C8:C16)</f>
        <v>317582161.48140019</v>
      </c>
      <c r="D22" s="680">
        <f t="shared" ref="D22:H22" si="1">SUM(D18:D21)+SUM(D8:D16)</f>
        <v>463882735.1225878</v>
      </c>
      <c r="E22" s="680">
        <f t="shared" si="1"/>
        <v>982050174.01027167</v>
      </c>
      <c r="F22" s="680">
        <f t="shared" si="1"/>
        <v>1197845587.706955</v>
      </c>
      <c r="G22" s="680">
        <f t="shared" si="1"/>
        <v>237658734.50199899</v>
      </c>
      <c r="H22" s="680">
        <f t="shared" si="1"/>
        <v>3199019392.8232136</v>
      </c>
    </row>
    <row r="26" spans="1:8" ht="38.25">
      <c r="B26" s="321" t="s">
        <v>514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G22" sqref="G22"/>
    </sheetView>
  </sheetViews>
  <sheetFormatPr defaultColWidth="9.140625" defaultRowHeight="12.75"/>
  <cols>
    <col min="1" max="1" width="11.85546875" style="383" bestFit="1" customWidth="1"/>
    <col min="2" max="2" width="86.85546875" style="372" customWidth="1"/>
    <col min="3" max="4" width="31.42578125" style="372" customWidth="1"/>
    <col min="5" max="5" width="15.140625" style="318" bestFit="1" customWidth="1"/>
    <col min="6" max="6" width="11.85546875" style="318" bestFit="1" customWidth="1"/>
    <col min="7" max="7" width="17.5703125" style="372" customWidth="1"/>
    <col min="8" max="8" width="41.42578125" style="372" customWidth="1"/>
    <col min="9" max="16384" width="9.140625" style="372"/>
  </cols>
  <sheetData>
    <row r="1" spans="1:10" ht="13.5">
      <c r="A1" s="315" t="s">
        <v>30</v>
      </c>
      <c r="B1" s="382" t="str">
        <f>'Info '!C2</f>
        <v>JSC "BASISBANK"</v>
      </c>
      <c r="C1" s="396"/>
      <c r="D1" s="396"/>
      <c r="E1" s="396"/>
      <c r="F1" s="396"/>
      <c r="G1" s="396"/>
      <c r="H1" s="396"/>
    </row>
    <row r="2" spans="1:10">
      <c r="A2" s="316" t="s">
        <v>31</v>
      </c>
      <c r="B2" s="662">
        <f>'1. key ratios '!B2</f>
        <v>45199</v>
      </c>
      <c r="C2" s="396"/>
      <c r="D2" s="396"/>
      <c r="E2" s="396"/>
      <c r="F2" s="396"/>
      <c r="G2" s="396"/>
      <c r="H2" s="396"/>
    </row>
    <row r="3" spans="1:10">
      <c r="A3" s="317" t="s">
        <v>420</v>
      </c>
      <c r="B3" s="396"/>
      <c r="C3" s="396"/>
      <c r="D3" s="396"/>
      <c r="E3" s="396"/>
      <c r="F3" s="396"/>
      <c r="G3" s="396"/>
      <c r="H3" s="396"/>
    </row>
    <row r="4" spans="1:10">
      <c r="A4" s="397"/>
      <c r="B4" s="396"/>
      <c r="C4" s="395" t="s">
        <v>0</v>
      </c>
      <c r="D4" s="395" t="s">
        <v>1</v>
      </c>
      <c r="E4" s="395" t="s">
        <v>2</v>
      </c>
      <c r="F4" s="395" t="s">
        <v>3</v>
      </c>
      <c r="G4" s="395" t="s">
        <v>4</v>
      </c>
      <c r="H4" s="395" t="s">
        <v>5</v>
      </c>
    </row>
    <row r="5" spans="1:10" ht="33.950000000000003" customHeight="1">
      <c r="A5" s="854" t="s">
        <v>421</v>
      </c>
      <c r="B5" s="855"/>
      <c r="C5" s="868" t="s">
        <v>422</v>
      </c>
      <c r="D5" s="868"/>
      <c r="E5" s="868" t="s">
        <v>659</v>
      </c>
      <c r="F5" s="866" t="s">
        <v>423</v>
      </c>
      <c r="G5" s="866" t="s">
        <v>424</v>
      </c>
      <c r="H5" s="393" t="s">
        <v>658</v>
      </c>
    </row>
    <row r="6" spans="1:10" ht="25.5">
      <c r="A6" s="858"/>
      <c r="B6" s="859"/>
      <c r="C6" s="717" t="s">
        <v>425</v>
      </c>
      <c r="D6" s="717" t="s">
        <v>426</v>
      </c>
      <c r="E6" s="868"/>
      <c r="F6" s="867"/>
      <c r="G6" s="867"/>
      <c r="H6" s="393" t="s">
        <v>657</v>
      </c>
    </row>
    <row r="7" spans="1:10">
      <c r="A7" s="391">
        <v>1</v>
      </c>
      <c r="B7" s="375" t="s">
        <v>51</v>
      </c>
      <c r="C7" s="681">
        <v>0</v>
      </c>
      <c r="D7" s="681">
        <v>536253774.08640003</v>
      </c>
      <c r="E7" s="700">
        <v>617699.28870000003</v>
      </c>
      <c r="F7" s="700"/>
      <c r="G7" s="681"/>
      <c r="H7" s="718">
        <f>C7+D7-E7-F7</f>
        <v>535636074.79770005</v>
      </c>
      <c r="J7" s="719"/>
    </row>
    <row r="8" spans="1:10">
      <c r="A8" s="391">
        <v>2</v>
      </c>
      <c r="B8" s="375" t="s">
        <v>52</v>
      </c>
      <c r="C8" s="681">
        <v>0</v>
      </c>
      <c r="D8" s="681">
        <v>0</v>
      </c>
      <c r="E8" s="700">
        <v>0</v>
      </c>
      <c r="F8" s="700"/>
      <c r="G8" s="681"/>
      <c r="H8" s="718">
        <f t="shared" ref="H8:H20" si="0">C8+D8-E8-F8</f>
        <v>0</v>
      </c>
      <c r="J8" s="719"/>
    </row>
    <row r="9" spans="1:10">
      <c r="A9" s="391">
        <v>3</v>
      </c>
      <c r="B9" s="375" t="s">
        <v>164</v>
      </c>
      <c r="C9" s="681">
        <v>0</v>
      </c>
      <c r="D9" s="681">
        <v>7171756.5153999999</v>
      </c>
      <c r="E9" s="700">
        <v>11139.5679</v>
      </c>
      <c r="F9" s="700"/>
      <c r="G9" s="681"/>
      <c r="H9" s="718">
        <f t="shared" si="0"/>
        <v>7160616.9474999998</v>
      </c>
      <c r="J9" s="719"/>
    </row>
    <row r="10" spans="1:10">
      <c r="A10" s="391">
        <v>4</v>
      </c>
      <c r="B10" s="375" t="s">
        <v>53</v>
      </c>
      <c r="C10" s="681">
        <v>0</v>
      </c>
      <c r="D10" s="681">
        <v>2308605.9750999999</v>
      </c>
      <c r="E10" s="700">
        <v>8772.7047000000002</v>
      </c>
      <c r="F10" s="700"/>
      <c r="G10" s="681"/>
      <c r="H10" s="718">
        <f t="shared" si="0"/>
        <v>2299833.2703999998</v>
      </c>
      <c r="J10" s="719"/>
    </row>
    <row r="11" spans="1:10">
      <c r="A11" s="391">
        <v>5</v>
      </c>
      <c r="B11" s="375" t="s">
        <v>54</v>
      </c>
      <c r="C11" s="681">
        <v>0</v>
      </c>
      <c r="D11" s="681">
        <v>0</v>
      </c>
      <c r="E11" s="700">
        <v>0</v>
      </c>
      <c r="F11" s="700"/>
      <c r="G11" s="681"/>
      <c r="H11" s="718">
        <f t="shared" si="0"/>
        <v>0</v>
      </c>
      <c r="J11" s="719"/>
    </row>
    <row r="12" spans="1:10">
      <c r="A12" s="391">
        <v>6</v>
      </c>
      <c r="B12" s="375" t="s">
        <v>55</v>
      </c>
      <c r="C12" s="681">
        <v>0</v>
      </c>
      <c r="D12" s="681">
        <v>73181060.789499998</v>
      </c>
      <c r="E12" s="700">
        <v>221630.78159999999</v>
      </c>
      <c r="F12" s="700"/>
      <c r="G12" s="681"/>
      <c r="H12" s="718">
        <f t="shared" si="0"/>
        <v>72959430.0079</v>
      </c>
      <c r="J12" s="719"/>
    </row>
    <row r="13" spans="1:10">
      <c r="A13" s="391">
        <v>7</v>
      </c>
      <c r="B13" s="375" t="s">
        <v>56</v>
      </c>
      <c r="C13" s="681">
        <v>20303637.583399996</v>
      </c>
      <c r="D13" s="681">
        <v>1291289009.7033861</v>
      </c>
      <c r="E13" s="700">
        <v>8507834.5791109335</v>
      </c>
      <c r="F13" s="700"/>
      <c r="G13" s="681"/>
      <c r="H13" s="718">
        <f t="shared" si="0"/>
        <v>1303084812.7076752</v>
      </c>
      <c r="J13" s="719"/>
    </row>
    <row r="14" spans="1:10">
      <c r="A14" s="391">
        <v>8</v>
      </c>
      <c r="B14" s="377" t="s">
        <v>57</v>
      </c>
      <c r="C14" s="681">
        <v>57560859.172941536</v>
      </c>
      <c r="D14" s="681">
        <v>404110530.17490619</v>
      </c>
      <c r="E14" s="700">
        <v>18658325.948075689</v>
      </c>
      <c r="F14" s="700"/>
      <c r="G14" s="681">
        <v>4571505.7505856408</v>
      </c>
      <c r="H14" s="718">
        <f t="shared" si="0"/>
        <v>443013063.39977199</v>
      </c>
      <c r="J14" s="719"/>
    </row>
    <row r="15" spans="1:10">
      <c r="A15" s="391">
        <v>9</v>
      </c>
      <c r="B15" s="375" t="s">
        <v>58</v>
      </c>
      <c r="C15" s="681">
        <v>5729221.0799584016</v>
      </c>
      <c r="D15" s="681">
        <v>323357425.91467077</v>
      </c>
      <c r="E15" s="700">
        <v>1809515.6601526681</v>
      </c>
      <c r="F15" s="700"/>
      <c r="G15" s="681"/>
      <c r="H15" s="718">
        <f t="shared" si="0"/>
        <v>327277131.33447647</v>
      </c>
      <c r="J15" s="719"/>
    </row>
    <row r="16" spans="1:10">
      <c r="A16" s="391">
        <v>10</v>
      </c>
      <c r="B16" s="379" t="s">
        <v>427</v>
      </c>
      <c r="C16" s="681">
        <v>47679702.175800003</v>
      </c>
      <c r="D16" s="681">
        <v>13991573.6527</v>
      </c>
      <c r="E16" s="700">
        <v>13916024.373710727</v>
      </c>
      <c r="F16" s="700"/>
      <c r="G16" s="681"/>
      <c r="H16" s="718">
        <f t="shared" si="0"/>
        <v>47755251.454789273</v>
      </c>
      <c r="J16" s="719"/>
    </row>
    <row r="17" spans="1:10">
      <c r="A17" s="391">
        <v>11</v>
      </c>
      <c r="B17" s="375" t="s">
        <v>60</v>
      </c>
      <c r="C17" s="681">
        <v>0</v>
      </c>
      <c r="D17" s="681">
        <v>3304915.54</v>
      </c>
      <c r="E17" s="700">
        <v>0</v>
      </c>
      <c r="F17" s="700"/>
      <c r="G17" s="681"/>
      <c r="H17" s="718">
        <f t="shared" si="0"/>
        <v>3304915.54</v>
      </c>
      <c r="J17" s="719"/>
    </row>
    <row r="18" spans="1:10">
      <c r="A18" s="391">
        <v>12</v>
      </c>
      <c r="B18" s="375" t="s">
        <v>61</v>
      </c>
      <c r="C18" s="681">
        <v>0</v>
      </c>
      <c r="D18" s="681">
        <v>1344907.179</v>
      </c>
      <c r="E18" s="700">
        <v>2313.1898999999999</v>
      </c>
      <c r="F18" s="700"/>
      <c r="G18" s="681">
        <v>176.29940300000001</v>
      </c>
      <c r="H18" s="718">
        <f t="shared" si="0"/>
        <v>1342593.9890999999</v>
      </c>
      <c r="J18" s="719"/>
    </row>
    <row r="19" spans="1:10">
      <c r="A19" s="392">
        <v>13</v>
      </c>
      <c r="B19" s="377" t="s">
        <v>144</v>
      </c>
      <c r="C19" s="681">
        <v>0</v>
      </c>
      <c r="D19" s="681">
        <v>0</v>
      </c>
      <c r="E19" s="700">
        <v>0</v>
      </c>
      <c r="F19" s="700"/>
      <c r="G19" s="681"/>
      <c r="H19" s="718">
        <f t="shared" si="0"/>
        <v>0</v>
      </c>
      <c r="J19" s="719"/>
    </row>
    <row r="20" spans="1:10">
      <c r="A20" s="391">
        <v>14</v>
      </c>
      <c r="B20" s="375" t="s">
        <v>63</v>
      </c>
      <c r="C20" s="681">
        <v>4220773.6398999998</v>
      </c>
      <c r="D20" s="681">
        <v>534215126</v>
      </c>
      <c r="E20" s="700">
        <v>6733725.1687448444</v>
      </c>
      <c r="F20" s="700"/>
      <c r="G20" s="681"/>
      <c r="H20" s="718">
        <f t="shared" si="0"/>
        <v>531702174.47115511</v>
      </c>
      <c r="J20" s="719"/>
    </row>
    <row r="21" spans="1:10" s="388" customFormat="1">
      <c r="A21" s="390">
        <v>15</v>
      </c>
      <c r="B21" s="389" t="s">
        <v>64</v>
      </c>
      <c r="C21" s="682">
        <f t="shared" ref="C21:H21" si="1">SUM(C7:C15)+SUM(C17:C20)</f>
        <v>87814491.476199925</v>
      </c>
      <c r="D21" s="682">
        <f t="shared" si="1"/>
        <v>3176537111.8783631</v>
      </c>
      <c r="E21" s="682">
        <f t="shared" si="1"/>
        <v>36570956.888884135</v>
      </c>
      <c r="F21" s="682">
        <f t="shared" si="1"/>
        <v>0</v>
      </c>
      <c r="G21" s="682">
        <f t="shared" si="1"/>
        <v>4571682.0499886405</v>
      </c>
      <c r="H21" s="718">
        <f t="shared" si="1"/>
        <v>3227780646.4656792</v>
      </c>
      <c r="J21" s="719"/>
    </row>
    <row r="22" spans="1:10">
      <c r="A22" s="387">
        <v>16</v>
      </c>
      <c r="B22" s="386" t="s">
        <v>428</v>
      </c>
      <c r="C22" s="681">
        <v>86706214.705899999</v>
      </c>
      <c r="D22" s="681">
        <v>2241465297.7379098</v>
      </c>
      <c r="E22" s="700">
        <v>30962754.717184018</v>
      </c>
      <c r="F22" s="700"/>
      <c r="G22" s="681">
        <v>4571682.0499886405</v>
      </c>
      <c r="H22" s="718">
        <f>C22+D22-E22-F22</f>
        <v>2297208757.7266259</v>
      </c>
      <c r="J22" s="719"/>
    </row>
    <row r="23" spans="1:10">
      <c r="A23" s="387">
        <v>17</v>
      </c>
      <c r="B23" s="386" t="s">
        <v>429</v>
      </c>
      <c r="C23" s="681"/>
      <c r="D23" s="681">
        <v>355308670.40999997</v>
      </c>
      <c r="E23" s="700">
        <v>716356.39309999999</v>
      </c>
      <c r="F23" s="700"/>
      <c r="G23" s="681"/>
      <c r="H23" s="718">
        <f>C23+D23-E23-F23</f>
        <v>354592314.01689994</v>
      </c>
      <c r="J23" s="719"/>
    </row>
    <row r="25" spans="1:10">
      <c r="C25" s="719"/>
      <c r="D25" s="719"/>
      <c r="E25" s="719"/>
      <c r="F25" s="719"/>
      <c r="G25" s="719"/>
    </row>
    <row r="26" spans="1:10" ht="42.6" customHeight="1">
      <c r="B26" s="321" t="s">
        <v>514</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election activeCell="G7" sqref="G7"/>
    </sheetView>
  </sheetViews>
  <sheetFormatPr defaultColWidth="9.140625" defaultRowHeight="12.75"/>
  <cols>
    <col min="1" max="1" width="11" style="372" bestFit="1" customWidth="1"/>
    <col min="2" max="2" width="93.42578125" style="372" customWidth="1"/>
    <col min="3" max="4" width="35" style="372" customWidth="1"/>
    <col min="5" max="5" width="15.140625" style="372" bestFit="1" customWidth="1"/>
    <col min="6" max="6" width="11.85546875" style="372" bestFit="1" customWidth="1"/>
    <col min="7" max="7" width="22" style="372" customWidth="1"/>
    <col min="8" max="8" width="19.85546875" style="372" customWidth="1"/>
    <col min="9" max="16384" width="9.140625" style="372"/>
  </cols>
  <sheetData>
    <row r="1" spans="1:8" ht="13.5">
      <c r="A1" s="315" t="s">
        <v>30</v>
      </c>
      <c r="B1" s="382" t="str">
        <f>'Info '!C2</f>
        <v>JSC "BASISBANK"</v>
      </c>
      <c r="C1" s="396"/>
      <c r="D1" s="396"/>
      <c r="E1" s="396"/>
      <c r="F1" s="396"/>
      <c r="G1" s="396"/>
      <c r="H1" s="396"/>
    </row>
    <row r="2" spans="1:8">
      <c r="A2" s="316" t="s">
        <v>31</v>
      </c>
      <c r="B2" s="381">
        <f>'1. key ratios '!B2</f>
        <v>45199</v>
      </c>
      <c r="C2" s="396"/>
      <c r="D2" s="396"/>
      <c r="E2" s="396"/>
      <c r="F2" s="396"/>
      <c r="G2" s="396"/>
      <c r="H2" s="396"/>
    </row>
    <row r="3" spans="1:8">
      <c r="A3" s="317" t="s">
        <v>430</v>
      </c>
      <c r="B3" s="396"/>
      <c r="C3" s="396"/>
      <c r="D3" s="396"/>
      <c r="E3" s="396"/>
      <c r="F3" s="396"/>
      <c r="G3" s="396"/>
      <c r="H3" s="396"/>
    </row>
    <row r="4" spans="1:8">
      <c r="A4" s="397"/>
      <c r="B4" s="396"/>
      <c r="C4" s="395" t="s">
        <v>0</v>
      </c>
      <c r="D4" s="395" t="s">
        <v>1</v>
      </c>
      <c r="E4" s="395" t="s">
        <v>2</v>
      </c>
      <c r="F4" s="395" t="s">
        <v>3</v>
      </c>
      <c r="G4" s="395" t="s">
        <v>4</v>
      </c>
      <c r="H4" s="395" t="s">
        <v>5</v>
      </c>
    </row>
    <row r="5" spans="1:8" ht="41.45" customHeight="1">
      <c r="A5" s="854" t="s">
        <v>421</v>
      </c>
      <c r="B5" s="855"/>
      <c r="C5" s="871" t="s">
        <v>422</v>
      </c>
      <c r="D5" s="871"/>
      <c r="E5" s="871" t="s">
        <v>659</v>
      </c>
      <c r="F5" s="869" t="s">
        <v>423</v>
      </c>
      <c r="G5" s="869" t="s">
        <v>424</v>
      </c>
      <c r="H5" s="393" t="s">
        <v>658</v>
      </c>
    </row>
    <row r="6" spans="1:8" ht="25.5">
      <c r="A6" s="858"/>
      <c r="B6" s="859"/>
      <c r="C6" s="394" t="s">
        <v>425</v>
      </c>
      <c r="D6" s="394" t="s">
        <v>426</v>
      </c>
      <c r="E6" s="871"/>
      <c r="F6" s="870"/>
      <c r="G6" s="870"/>
      <c r="H6" s="393" t="s">
        <v>657</v>
      </c>
    </row>
    <row r="7" spans="1:8">
      <c r="A7" s="384">
        <v>1</v>
      </c>
      <c r="B7" s="402" t="s">
        <v>518</v>
      </c>
      <c r="C7" s="681">
        <v>2624851.8459999999</v>
      </c>
      <c r="D7" s="681">
        <v>604614069.51390004</v>
      </c>
      <c r="E7" s="681">
        <v>1679473.1854967028</v>
      </c>
      <c r="F7" s="681">
        <v>0</v>
      </c>
      <c r="G7" s="681">
        <v>264974.76219117997</v>
      </c>
      <c r="H7" s="718">
        <f t="shared" ref="H7:H34" si="0">C7+D7-E7-F7</f>
        <v>605559448.17440331</v>
      </c>
    </row>
    <row r="8" spans="1:8">
      <c r="A8" s="384">
        <v>2</v>
      </c>
      <c r="B8" s="402" t="s">
        <v>431</v>
      </c>
      <c r="C8" s="681">
        <v>1746360.9362999999</v>
      </c>
      <c r="D8" s="681">
        <v>240022844.71462691</v>
      </c>
      <c r="E8" s="681">
        <v>1617339.251091107</v>
      </c>
      <c r="F8" s="681">
        <v>0</v>
      </c>
      <c r="G8" s="681">
        <v>20563.840573969999</v>
      </c>
      <c r="H8" s="718">
        <f t="shared" si="0"/>
        <v>240151866.39983582</v>
      </c>
    </row>
    <row r="9" spans="1:8">
      <c r="A9" s="384">
        <v>3</v>
      </c>
      <c r="B9" s="402" t="s">
        <v>432</v>
      </c>
      <c r="C9" s="681">
        <v>0</v>
      </c>
      <c r="D9" s="681">
        <v>92428.081600000005</v>
      </c>
      <c r="E9" s="681">
        <v>65.691373464335356</v>
      </c>
      <c r="F9" s="681">
        <v>0</v>
      </c>
      <c r="G9" s="681">
        <v>0</v>
      </c>
      <c r="H9" s="718">
        <f t="shared" si="0"/>
        <v>92362.390226535674</v>
      </c>
    </row>
    <row r="10" spans="1:8">
      <c r="A10" s="384">
        <v>4</v>
      </c>
      <c r="B10" s="402" t="s">
        <v>519</v>
      </c>
      <c r="C10" s="681">
        <v>3012538.5717000002</v>
      </c>
      <c r="D10" s="681">
        <v>176058789.57369989</v>
      </c>
      <c r="E10" s="681">
        <v>555829.02659778809</v>
      </c>
      <c r="F10" s="681">
        <v>0</v>
      </c>
      <c r="G10" s="681">
        <v>36577.470399080004</v>
      </c>
      <c r="H10" s="718">
        <f t="shared" si="0"/>
        <v>178515499.1188021</v>
      </c>
    </row>
    <row r="11" spans="1:8">
      <c r="A11" s="384">
        <v>5</v>
      </c>
      <c r="B11" s="402" t="s">
        <v>433</v>
      </c>
      <c r="C11" s="681">
        <v>1670572.2826999999</v>
      </c>
      <c r="D11" s="681">
        <v>201773463.12489969</v>
      </c>
      <c r="E11" s="681">
        <v>714880.70031029219</v>
      </c>
      <c r="F11" s="681">
        <v>0</v>
      </c>
      <c r="G11" s="681">
        <v>1189.7364774</v>
      </c>
      <c r="H11" s="718">
        <f t="shared" si="0"/>
        <v>202729154.7072894</v>
      </c>
    </row>
    <row r="12" spans="1:8">
      <c r="A12" s="384">
        <v>6</v>
      </c>
      <c r="B12" s="402" t="s">
        <v>434</v>
      </c>
      <c r="C12" s="681">
        <v>5184688.6175999995</v>
      </c>
      <c r="D12" s="681">
        <v>109142384.50629991</v>
      </c>
      <c r="E12" s="681">
        <v>1019296.230188534</v>
      </c>
      <c r="F12" s="681">
        <v>0</v>
      </c>
      <c r="G12" s="681">
        <v>29961.05183158</v>
      </c>
      <c r="H12" s="718">
        <f t="shared" si="0"/>
        <v>113307776.89371137</v>
      </c>
    </row>
    <row r="13" spans="1:8">
      <c r="A13" s="384">
        <v>7</v>
      </c>
      <c r="B13" s="402" t="s">
        <v>435</v>
      </c>
      <c r="C13" s="681">
        <v>806610.28859999997</v>
      </c>
      <c r="D13" s="681">
        <v>66897624.360999793</v>
      </c>
      <c r="E13" s="681">
        <v>420371.44433402957</v>
      </c>
      <c r="F13" s="681">
        <v>0</v>
      </c>
      <c r="G13" s="681">
        <v>11504.55171931</v>
      </c>
      <c r="H13" s="718">
        <f t="shared" si="0"/>
        <v>67283863.20526576</v>
      </c>
    </row>
    <row r="14" spans="1:8">
      <c r="A14" s="384">
        <v>8</v>
      </c>
      <c r="B14" s="402" t="s">
        <v>436</v>
      </c>
      <c r="C14" s="681">
        <v>1332297.5441000001</v>
      </c>
      <c r="D14" s="681">
        <v>83910056.511499792</v>
      </c>
      <c r="E14" s="681">
        <v>533994.88115792489</v>
      </c>
      <c r="F14" s="681">
        <v>0</v>
      </c>
      <c r="G14" s="681">
        <v>86998.43269591</v>
      </c>
      <c r="H14" s="718">
        <f t="shared" si="0"/>
        <v>84708359.174441874</v>
      </c>
    </row>
    <row r="15" spans="1:8">
      <c r="A15" s="384">
        <v>9</v>
      </c>
      <c r="B15" s="402" t="s">
        <v>437</v>
      </c>
      <c r="C15" s="681">
        <v>584924.18099999998</v>
      </c>
      <c r="D15" s="681">
        <v>84870294.218799993</v>
      </c>
      <c r="E15" s="681">
        <v>368659.35990202264</v>
      </c>
      <c r="F15" s="681">
        <v>0</v>
      </c>
      <c r="G15" s="681">
        <v>24615.48311804</v>
      </c>
      <c r="H15" s="718">
        <f t="shared" si="0"/>
        <v>85086559.039897963</v>
      </c>
    </row>
    <row r="16" spans="1:8">
      <c r="A16" s="384">
        <v>10</v>
      </c>
      <c r="B16" s="402" t="s">
        <v>438</v>
      </c>
      <c r="C16" s="681">
        <v>288094.3714</v>
      </c>
      <c r="D16" s="681">
        <v>10481597.171199998</v>
      </c>
      <c r="E16" s="681">
        <v>49879.214085285668</v>
      </c>
      <c r="F16" s="681">
        <v>0</v>
      </c>
      <c r="G16" s="681">
        <v>4269.9009357000004</v>
      </c>
      <c r="H16" s="718">
        <f t="shared" si="0"/>
        <v>10719812.328514712</v>
      </c>
    </row>
    <row r="17" spans="1:9">
      <c r="A17" s="384">
        <v>11</v>
      </c>
      <c r="B17" s="402" t="s">
        <v>439</v>
      </c>
      <c r="C17" s="681">
        <v>19958.780299999999</v>
      </c>
      <c r="D17" s="681">
        <v>15844343.538499998</v>
      </c>
      <c r="E17" s="681">
        <v>34130.019156623865</v>
      </c>
      <c r="F17" s="681">
        <v>0</v>
      </c>
      <c r="G17" s="681">
        <v>0</v>
      </c>
      <c r="H17" s="718">
        <f t="shared" si="0"/>
        <v>15830172.299643375</v>
      </c>
    </row>
    <row r="18" spans="1:9">
      <c r="A18" s="384">
        <v>12</v>
      </c>
      <c r="B18" s="402" t="s">
        <v>440</v>
      </c>
      <c r="C18" s="681">
        <v>878146.10550000006</v>
      </c>
      <c r="D18" s="681">
        <v>97579893.886499792</v>
      </c>
      <c r="E18" s="681">
        <v>590382.32294674148</v>
      </c>
      <c r="F18" s="681">
        <v>0</v>
      </c>
      <c r="G18" s="681">
        <v>113467.85718949001</v>
      </c>
      <c r="H18" s="718">
        <f t="shared" si="0"/>
        <v>97867657.669053048</v>
      </c>
    </row>
    <row r="19" spans="1:9">
      <c r="A19" s="384">
        <v>13</v>
      </c>
      <c r="B19" s="402" t="s">
        <v>441</v>
      </c>
      <c r="C19" s="681">
        <v>1134321.2337</v>
      </c>
      <c r="D19" s="681">
        <v>26633519.001099978</v>
      </c>
      <c r="E19" s="681">
        <v>442546.78785889904</v>
      </c>
      <c r="F19" s="681">
        <v>0</v>
      </c>
      <c r="G19" s="681">
        <v>84457.11522978</v>
      </c>
      <c r="H19" s="718">
        <f t="shared" si="0"/>
        <v>27325293.446941078</v>
      </c>
    </row>
    <row r="20" spans="1:9">
      <c r="A20" s="384">
        <v>14</v>
      </c>
      <c r="B20" s="402" t="s">
        <v>442</v>
      </c>
      <c r="C20" s="681">
        <v>21170252.579799984</v>
      </c>
      <c r="D20" s="681">
        <v>140180956.13439977</v>
      </c>
      <c r="E20" s="681">
        <v>6480134.0609981455</v>
      </c>
      <c r="F20" s="681">
        <v>0</v>
      </c>
      <c r="G20" s="681">
        <v>7520.0267070700011</v>
      </c>
      <c r="H20" s="718">
        <f t="shared" si="0"/>
        <v>154871074.65320161</v>
      </c>
    </row>
    <row r="21" spans="1:9">
      <c r="A21" s="384">
        <v>15</v>
      </c>
      <c r="B21" s="402" t="s">
        <v>443</v>
      </c>
      <c r="C21" s="681">
        <v>3702293.7441000002</v>
      </c>
      <c r="D21" s="681">
        <v>30343000.286399901</v>
      </c>
      <c r="E21" s="681">
        <v>1171259.5801111183</v>
      </c>
      <c r="F21" s="681">
        <v>0</v>
      </c>
      <c r="G21" s="681">
        <v>0</v>
      </c>
      <c r="H21" s="718">
        <f t="shared" si="0"/>
        <v>32874034.450388778</v>
      </c>
    </row>
    <row r="22" spans="1:9">
      <c r="A22" s="384">
        <v>16</v>
      </c>
      <c r="B22" s="402" t="s">
        <v>444</v>
      </c>
      <c r="C22" s="681">
        <v>94954.634500000015</v>
      </c>
      <c r="D22" s="681">
        <v>22448076.670599982</v>
      </c>
      <c r="E22" s="681">
        <v>122278.90944346433</v>
      </c>
      <c r="F22" s="681">
        <v>0</v>
      </c>
      <c r="G22" s="681">
        <v>0</v>
      </c>
      <c r="H22" s="718">
        <f t="shared" si="0"/>
        <v>22420752.395656519</v>
      </c>
    </row>
    <row r="23" spans="1:9">
      <c r="A23" s="384">
        <v>17</v>
      </c>
      <c r="B23" s="402" t="s">
        <v>522</v>
      </c>
      <c r="C23" s="681">
        <v>370197.97120000003</v>
      </c>
      <c r="D23" s="681">
        <v>5830452.4109000005</v>
      </c>
      <c r="E23" s="681">
        <v>110472.29182762763</v>
      </c>
      <c r="F23" s="681">
        <v>0</v>
      </c>
      <c r="G23" s="681">
        <v>0</v>
      </c>
      <c r="H23" s="718">
        <f t="shared" si="0"/>
        <v>6090178.0902723735</v>
      </c>
    </row>
    <row r="24" spans="1:9">
      <c r="A24" s="384">
        <v>18</v>
      </c>
      <c r="B24" s="402" t="s">
        <v>445</v>
      </c>
      <c r="C24" s="681">
        <v>975714.19469999999</v>
      </c>
      <c r="D24" s="681">
        <v>95497966.2667</v>
      </c>
      <c r="E24" s="681">
        <v>786690.16812550789</v>
      </c>
      <c r="F24" s="681">
        <v>0</v>
      </c>
      <c r="G24" s="681">
        <v>89145.147622139993</v>
      </c>
      <c r="H24" s="718">
        <f t="shared" si="0"/>
        <v>95686990.293274492</v>
      </c>
    </row>
    <row r="25" spans="1:9">
      <c r="A25" s="384">
        <v>19</v>
      </c>
      <c r="B25" s="402" t="s">
        <v>446</v>
      </c>
      <c r="C25" s="681">
        <v>0</v>
      </c>
      <c r="D25" s="681">
        <v>14830146.591499999</v>
      </c>
      <c r="E25" s="681">
        <v>33420.81920728628</v>
      </c>
      <c r="F25" s="681">
        <v>0</v>
      </c>
      <c r="G25" s="681">
        <v>0</v>
      </c>
      <c r="H25" s="718">
        <f t="shared" si="0"/>
        <v>14796725.772292713</v>
      </c>
    </row>
    <row r="26" spans="1:9">
      <c r="A26" s="384">
        <v>20</v>
      </c>
      <c r="B26" s="402" t="s">
        <v>521</v>
      </c>
      <c r="C26" s="681">
        <v>1055586.3726999999</v>
      </c>
      <c r="D26" s="681">
        <v>136462759.54909998</v>
      </c>
      <c r="E26" s="681">
        <v>698760.69408211112</v>
      </c>
      <c r="F26" s="681">
        <v>0</v>
      </c>
      <c r="G26" s="681">
        <v>114895.32849207</v>
      </c>
      <c r="H26" s="718">
        <f t="shared" si="0"/>
        <v>136819585.22771788</v>
      </c>
      <c r="I26" s="399"/>
    </row>
    <row r="27" spans="1:9">
      <c r="A27" s="384">
        <v>21</v>
      </c>
      <c r="B27" s="402" t="s">
        <v>447</v>
      </c>
      <c r="C27" s="681">
        <v>561271.38430000003</v>
      </c>
      <c r="D27" s="681">
        <v>20345839.6664</v>
      </c>
      <c r="E27" s="681">
        <v>179503.38433145423</v>
      </c>
      <c r="F27" s="681">
        <v>0</v>
      </c>
      <c r="G27" s="681">
        <v>40368.630682319999</v>
      </c>
      <c r="H27" s="718">
        <f t="shared" si="0"/>
        <v>20727607.666368548</v>
      </c>
      <c r="I27" s="399"/>
    </row>
    <row r="28" spans="1:9">
      <c r="A28" s="384">
        <v>22</v>
      </c>
      <c r="B28" s="402" t="s">
        <v>448</v>
      </c>
      <c r="C28" s="681">
        <v>334162.41090000002</v>
      </c>
      <c r="D28" s="681">
        <v>7130981.7484999998</v>
      </c>
      <c r="E28" s="681">
        <v>119410.55575619741</v>
      </c>
      <c r="F28" s="681">
        <v>0</v>
      </c>
      <c r="G28" s="681">
        <v>21705.750996260002</v>
      </c>
      <c r="H28" s="718">
        <f t="shared" si="0"/>
        <v>7345733.603643802</v>
      </c>
      <c r="I28" s="399"/>
    </row>
    <row r="29" spans="1:9">
      <c r="A29" s="384">
        <v>23</v>
      </c>
      <c r="B29" s="402" t="s">
        <v>449</v>
      </c>
      <c r="C29" s="681">
        <v>7545865.4764</v>
      </c>
      <c r="D29" s="681">
        <v>292112333.48669899</v>
      </c>
      <c r="E29" s="681">
        <v>3009750.0110759549</v>
      </c>
      <c r="F29" s="681">
        <v>0</v>
      </c>
      <c r="G29" s="681">
        <v>481107.71384353004</v>
      </c>
      <c r="H29" s="718">
        <f t="shared" si="0"/>
        <v>296648448.95202303</v>
      </c>
      <c r="I29" s="399"/>
    </row>
    <row r="30" spans="1:9">
      <c r="A30" s="384">
        <v>24</v>
      </c>
      <c r="B30" s="402" t="s">
        <v>520</v>
      </c>
      <c r="C30" s="681">
        <v>4225002.2031999994</v>
      </c>
      <c r="D30" s="681">
        <v>127362851.53159979</v>
      </c>
      <c r="E30" s="681">
        <v>1305166.0692832388</v>
      </c>
      <c r="F30" s="681">
        <v>0</v>
      </c>
      <c r="G30" s="681">
        <v>123026.28444244</v>
      </c>
      <c r="H30" s="718">
        <f t="shared" si="0"/>
        <v>130282687.66551656</v>
      </c>
      <c r="I30" s="399"/>
    </row>
    <row r="31" spans="1:9">
      <c r="A31" s="384">
        <v>25</v>
      </c>
      <c r="B31" s="402" t="s">
        <v>450</v>
      </c>
      <c r="C31" s="681">
        <v>8507316.0716999993</v>
      </c>
      <c r="D31" s="681">
        <v>112498495.6461999</v>
      </c>
      <c r="E31" s="681">
        <v>2989040.5948100616</v>
      </c>
      <c r="F31" s="681">
        <v>0</v>
      </c>
      <c r="G31" s="681">
        <v>469491.50789916993</v>
      </c>
      <c r="H31" s="718">
        <f t="shared" si="0"/>
        <v>118016771.12308982</v>
      </c>
      <c r="I31" s="399"/>
    </row>
    <row r="32" spans="1:9">
      <c r="A32" s="384">
        <v>26</v>
      </c>
      <c r="B32" s="402" t="s">
        <v>517</v>
      </c>
      <c r="C32" s="681">
        <v>18880232.923400003</v>
      </c>
      <c r="D32" s="681">
        <v>186839539.86111468</v>
      </c>
      <c r="E32" s="681">
        <v>7393630.7709383201</v>
      </c>
      <c r="F32" s="681">
        <v>0</v>
      </c>
      <c r="G32" s="681">
        <v>2545841.4569421993</v>
      </c>
      <c r="H32" s="718">
        <f t="shared" si="0"/>
        <v>198326142.01357639</v>
      </c>
      <c r="I32" s="399"/>
    </row>
    <row r="33" spans="1:9">
      <c r="A33" s="384">
        <v>27</v>
      </c>
      <c r="B33" s="385" t="s">
        <v>451</v>
      </c>
      <c r="C33" s="681">
        <v>1108235.4254000001</v>
      </c>
      <c r="D33" s="681">
        <v>266732403.50530002</v>
      </c>
      <c r="E33" s="681">
        <v>4144590.8783999998</v>
      </c>
      <c r="F33" s="681">
        <v>0</v>
      </c>
      <c r="G33" s="681">
        <v>0</v>
      </c>
      <c r="H33" s="718">
        <f t="shared" si="0"/>
        <v>263696048.05230001</v>
      </c>
      <c r="I33" s="399"/>
    </row>
    <row r="34" spans="1:9">
      <c r="A34" s="384">
        <v>28</v>
      </c>
      <c r="B34" s="401" t="s">
        <v>64</v>
      </c>
      <c r="C34" s="682">
        <f>SUM(C7:C33)</f>
        <v>87814450.151199967</v>
      </c>
      <c r="D34" s="682">
        <f>SUM(D7:D33)</f>
        <v>3176537111.5590391</v>
      </c>
      <c r="E34" s="682">
        <f>SUM(E7:E33)</f>
        <v>36570956.9028899</v>
      </c>
      <c r="F34" s="682">
        <f>SUM(F7:F33)</f>
        <v>0</v>
      </c>
      <c r="G34" s="682">
        <f>SUM(G7:G33)</f>
        <v>4571682.0499886386</v>
      </c>
      <c r="H34" s="718">
        <f t="shared" si="0"/>
        <v>3227780604.8073492</v>
      </c>
      <c r="I34" s="399"/>
    </row>
    <row r="35" spans="1:9">
      <c r="A35" s="399"/>
      <c r="B35" s="399"/>
      <c r="C35" s="399"/>
      <c r="D35" s="399"/>
      <c r="E35" s="399"/>
      <c r="F35" s="399"/>
      <c r="G35" s="399"/>
      <c r="H35" s="399"/>
      <c r="I35" s="399"/>
    </row>
    <row r="36" spans="1:9">
      <c r="A36" s="399"/>
      <c r="B36" s="400"/>
      <c r="C36" s="399"/>
      <c r="D36" s="399"/>
      <c r="E36" s="399"/>
      <c r="F36" s="399"/>
      <c r="G36" s="399"/>
      <c r="H36" s="399"/>
      <c r="I36" s="39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15" zoomScaleNormal="115" workbookViewId="0">
      <selection activeCell="C5" sqref="C5"/>
    </sheetView>
  </sheetViews>
  <sheetFormatPr defaultColWidth="9.140625" defaultRowHeight="12.75"/>
  <cols>
    <col min="1" max="1" width="11.85546875" style="372" bestFit="1" customWidth="1"/>
    <col min="2" max="2" width="78.7109375" style="372" customWidth="1"/>
    <col min="3" max="3" width="17.85546875" style="372" customWidth="1"/>
    <col min="4" max="4" width="14.140625" style="318" customWidth="1"/>
    <col min="5" max="16384" width="9.140625" style="372"/>
  </cols>
  <sheetData>
    <row r="1" spans="1:4" ht="13.5">
      <c r="A1" s="315" t="s">
        <v>30</v>
      </c>
      <c r="B1" s="663" t="str">
        <f>'Info '!C2</f>
        <v>JSC "BASISBANK"</v>
      </c>
      <c r="D1" s="372"/>
    </row>
    <row r="2" spans="1:4">
      <c r="A2" s="316" t="s">
        <v>31</v>
      </c>
      <c r="B2" s="664">
        <f>'1. key ratios '!B2</f>
        <v>45199</v>
      </c>
      <c r="D2" s="372"/>
    </row>
    <row r="3" spans="1:4">
      <c r="A3" s="317" t="s">
        <v>452</v>
      </c>
      <c r="D3" s="372"/>
    </row>
    <row r="5" spans="1:4" ht="25.5">
      <c r="A5" s="872" t="s">
        <v>666</v>
      </c>
      <c r="B5" s="872"/>
      <c r="C5" s="380" t="s">
        <v>469</v>
      </c>
      <c r="D5" s="380" t="s">
        <v>510</v>
      </c>
    </row>
    <row r="6" spans="1:4">
      <c r="A6" s="409">
        <v>1</v>
      </c>
      <c r="B6" s="403" t="s">
        <v>665</v>
      </c>
      <c r="C6" s="581">
        <v>32885719.848947555</v>
      </c>
      <c r="D6" s="581">
        <v>606118.32483954204</v>
      </c>
    </row>
    <row r="7" spans="1:4">
      <c r="A7" s="406">
        <v>2</v>
      </c>
      <c r="B7" s="403" t="s">
        <v>664</v>
      </c>
      <c r="C7" s="581">
        <f>SUM(C8:C9)</f>
        <v>5148611.2111619571</v>
      </c>
      <c r="D7" s="581">
        <f>SUM(D8:D9)</f>
        <v>12831.142036444633</v>
      </c>
    </row>
    <row r="8" spans="1:4">
      <c r="A8" s="408">
        <v>2.1</v>
      </c>
      <c r="B8" s="407" t="s">
        <v>525</v>
      </c>
      <c r="C8" s="581">
        <v>1628989.1952500276</v>
      </c>
      <c r="D8" s="581">
        <v>12831.142036444633</v>
      </c>
    </row>
    <row r="9" spans="1:4">
      <c r="A9" s="408">
        <v>2.2000000000000002</v>
      </c>
      <c r="B9" s="407" t="s">
        <v>523</v>
      </c>
      <c r="C9" s="581">
        <v>3519622.0159119298</v>
      </c>
      <c r="D9" s="581">
        <v>0</v>
      </c>
    </row>
    <row r="10" spans="1:4">
      <c r="A10" s="409">
        <v>3</v>
      </c>
      <c r="B10" s="403" t="s">
        <v>663</v>
      </c>
      <c r="C10" s="581">
        <f>SUM(C11:C13)</f>
        <v>7241970.8843172686</v>
      </c>
      <c r="D10" s="581">
        <f>SUM(D11:D13)</f>
        <v>3679.23</v>
      </c>
    </row>
    <row r="11" spans="1:4">
      <c r="A11" s="408">
        <v>3.1</v>
      </c>
      <c r="B11" s="407" t="s">
        <v>454</v>
      </c>
      <c r="C11" s="581">
        <v>4571682.0499886405</v>
      </c>
      <c r="D11" s="581">
        <v>0</v>
      </c>
    </row>
    <row r="12" spans="1:4">
      <c r="A12" s="408">
        <v>3.2</v>
      </c>
      <c r="B12" s="407" t="s">
        <v>662</v>
      </c>
      <c r="C12" s="581">
        <v>1741504.9451039564</v>
      </c>
      <c r="D12" s="581">
        <v>3679.23</v>
      </c>
    </row>
    <row r="13" spans="1:4">
      <c r="A13" s="408">
        <v>3.3</v>
      </c>
      <c r="B13" s="407" t="s">
        <v>524</v>
      </c>
      <c r="C13" s="581">
        <v>928783.88922467199</v>
      </c>
      <c r="D13" s="581"/>
    </row>
    <row r="14" spans="1:4">
      <c r="A14" s="406">
        <v>4</v>
      </c>
      <c r="B14" s="405" t="s">
        <v>661</v>
      </c>
      <c r="C14" s="581">
        <v>170394.53710943199</v>
      </c>
      <c r="D14" s="581"/>
    </row>
    <row r="15" spans="1:4">
      <c r="A15" s="404">
        <v>5</v>
      </c>
      <c r="B15" s="403" t="s">
        <v>660</v>
      </c>
      <c r="C15" s="680">
        <f>C6+C7-C10+C14</f>
        <v>30962754.712901674</v>
      </c>
      <c r="D15" s="680">
        <f>D6+D7-D10+D14</f>
        <v>615270.23687598668</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J30" sqref="J30"/>
    </sheetView>
  </sheetViews>
  <sheetFormatPr defaultColWidth="9.140625" defaultRowHeight="12.75"/>
  <cols>
    <col min="1" max="1" width="11.85546875" style="372" bestFit="1" customWidth="1"/>
    <col min="2" max="2" width="88.5703125" style="372" customWidth="1"/>
    <col min="3" max="3" width="20.42578125" style="372" customWidth="1"/>
    <col min="4" max="4" width="26.85546875" style="372" customWidth="1"/>
    <col min="5" max="16384" width="9.140625" style="372"/>
  </cols>
  <sheetData>
    <row r="1" spans="1:4" ht="13.5">
      <c r="A1" s="315" t="s">
        <v>30</v>
      </c>
      <c r="B1" s="663" t="str">
        <f>'Info '!C2</f>
        <v>JSC "BASISBANK"</v>
      </c>
    </row>
    <row r="2" spans="1:4">
      <c r="A2" s="316" t="s">
        <v>31</v>
      </c>
      <c r="B2" s="664">
        <f>'1. key ratios '!B2</f>
        <v>45199</v>
      </c>
    </row>
    <row r="3" spans="1:4">
      <c r="A3" s="317" t="s">
        <v>456</v>
      </c>
    </row>
    <row r="4" spans="1:4">
      <c r="A4" s="317"/>
    </row>
    <row r="5" spans="1:4" ht="15" customHeight="1">
      <c r="A5" s="873" t="s">
        <v>526</v>
      </c>
      <c r="B5" s="874"/>
      <c r="C5" s="877" t="s">
        <v>457</v>
      </c>
      <c r="D5" s="877" t="s">
        <v>458</v>
      </c>
    </row>
    <row r="6" spans="1:4" ht="60" customHeight="1">
      <c r="A6" s="875"/>
      <c r="B6" s="876"/>
      <c r="C6" s="877"/>
      <c r="D6" s="877"/>
    </row>
    <row r="7" spans="1:4">
      <c r="A7" s="412">
        <v>1</v>
      </c>
      <c r="B7" s="373" t="s">
        <v>453</v>
      </c>
      <c r="C7" s="681">
        <v>80733308.648699924</v>
      </c>
      <c r="D7" s="410"/>
    </row>
    <row r="8" spans="1:4">
      <c r="A8" s="414">
        <v>2</v>
      </c>
      <c r="B8" s="414" t="s">
        <v>459</v>
      </c>
      <c r="C8" s="681">
        <v>19811920.758900005</v>
      </c>
      <c r="D8" s="410"/>
    </row>
    <row r="9" spans="1:4">
      <c r="A9" s="414">
        <v>3</v>
      </c>
      <c r="B9" s="415" t="s">
        <v>669</v>
      </c>
      <c r="C9" s="681">
        <v>515295.44798659347</v>
      </c>
      <c r="D9" s="410"/>
    </row>
    <row r="10" spans="1:4">
      <c r="A10" s="414">
        <v>4</v>
      </c>
      <c r="B10" s="414" t="s">
        <v>460</v>
      </c>
      <c r="C10" s="681">
        <f>SUM(C11:C17)</f>
        <v>14354310.129786326</v>
      </c>
      <c r="D10" s="410"/>
    </row>
    <row r="11" spans="1:4">
      <c r="A11" s="414">
        <v>5</v>
      </c>
      <c r="B11" s="413" t="s">
        <v>668</v>
      </c>
      <c r="C11" s="681">
        <v>4328957.5160999978</v>
      </c>
      <c r="D11" s="410"/>
    </row>
    <row r="12" spans="1:4">
      <c r="A12" s="414">
        <v>6</v>
      </c>
      <c r="B12" s="413" t="s">
        <v>461</v>
      </c>
      <c r="C12" s="681">
        <v>5418557.2384979501</v>
      </c>
      <c r="D12" s="410"/>
    </row>
    <row r="13" spans="1:4">
      <c r="A13" s="414">
        <v>7</v>
      </c>
      <c r="B13" s="413" t="s">
        <v>464</v>
      </c>
      <c r="C13" s="581">
        <v>4571682.0499886405</v>
      </c>
      <c r="D13" s="410"/>
    </row>
    <row r="14" spans="1:4">
      <c r="A14" s="414">
        <v>8</v>
      </c>
      <c r="B14" s="413" t="s">
        <v>462</v>
      </c>
      <c r="C14" s="681">
        <v>0</v>
      </c>
      <c r="D14" s="414">
        <v>0</v>
      </c>
    </row>
    <row r="15" spans="1:4">
      <c r="A15" s="414">
        <v>9</v>
      </c>
      <c r="B15" s="413" t="s">
        <v>463</v>
      </c>
      <c r="C15" s="681">
        <v>0</v>
      </c>
      <c r="D15" s="414">
        <v>0</v>
      </c>
    </row>
    <row r="16" spans="1:4">
      <c r="A16" s="414">
        <v>10</v>
      </c>
      <c r="B16" s="413" t="s">
        <v>465</v>
      </c>
      <c r="C16" s="681">
        <v>35113.325199738101</v>
      </c>
      <c r="D16" s="414">
        <v>0</v>
      </c>
    </row>
    <row r="17" spans="1:4">
      <c r="A17" s="414">
        <v>11</v>
      </c>
      <c r="B17" s="413" t="s">
        <v>667</v>
      </c>
      <c r="C17" s="681">
        <v>0</v>
      </c>
      <c r="D17" s="410"/>
    </row>
    <row r="18" spans="1:4">
      <c r="A18" s="412">
        <v>12</v>
      </c>
      <c r="B18" s="411" t="s">
        <v>455</v>
      </c>
      <c r="C18" s="680">
        <f>C7+C8+C9-C10</f>
        <v>86706214.725800186</v>
      </c>
      <c r="D18" s="410"/>
    </row>
    <row r="21" spans="1:4">
      <c r="B21" s="315"/>
    </row>
    <row r="22" spans="1:4">
      <c r="B22" s="316"/>
    </row>
    <row r="23" spans="1:4">
      <c r="B23" s="31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election activeCell="I34" sqref="I34"/>
    </sheetView>
  </sheetViews>
  <sheetFormatPr defaultColWidth="9.140625" defaultRowHeight="12.75"/>
  <cols>
    <col min="1" max="1" width="11.85546875" style="396" bestFit="1" customWidth="1"/>
    <col min="2" max="2" width="40.85546875" style="396" customWidth="1"/>
    <col min="3" max="3" width="15.42578125" style="396" customWidth="1"/>
    <col min="4" max="4" width="17.85546875" style="396" customWidth="1"/>
    <col min="5" max="6" width="13.5703125" style="396" customWidth="1"/>
    <col min="7" max="7" width="23.28515625" style="396" customWidth="1"/>
    <col min="8" max="8" width="14.7109375" style="396" customWidth="1"/>
    <col min="9" max="11" width="15.85546875" style="396" customWidth="1"/>
    <col min="12" max="12" width="15" style="396" customWidth="1"/>
    <col min="13" max="14" width="12.7109375" style="396" customWidth="1"/>
    <col min="15" max="15" width="13.28515625" style="396" customWidth="1"/>
    <col min="16" max="19" width="16.5703125" style="396" customWidth="1"/>
    <col min="20" max="27" width="17.28515625" style="396" customWidth="1"/>
    <col min="28" max="28" width="20" style="396" customWidth="1"/>
    <col min="29" max="16384" width="9.140625" style="396"/>
  </cols>
  <sheetData>
    <row r="1" spans="1:28" ht="13.5">
      <c r="A1" s="315" t="s">
        <v>30</v>
      </c>
      <c r="B1" s="663" t="str">
        <f>'Info '!C2</f>
        <v>JSC "BASISBANK"</v>
      </c>
    </row>
    <row r="2" spans="1:28">
      <c r="A2" s="316" t="s">
        <v>31</v>
      </c>
      <c r="B2" s="664">
        <f>'1. key ratios '!B2</f>
        <v>45199</v>
      </c>
      <c r="C2" s="397"/>
    </row>
    <row r="3" spans="1:28">
      <c r="A3" s="317" t="s">
        <v>466</v>
      </c>
    </row>
    <row r="5" spans="1:28" ht="15" customHeight="1">
      <c r="A5" s="880" t="s">
        <v>681</v>
      </c>
      <c r="B5" s="881"/>
      <c r="C5" s="886" t="s">
        <v>467</v>
      </c>
      <c r="D5" s="887"/>
      <c r="E5" s="887"/>
      <c r="F5" s="887"/>
      <c r="G5" s="887"/>
      <c r="H5" s="887"/>
      <c r="I5" s="887"/>
      <c r="J5" s="887"/>
      <c r="K5" s="887"/>
      <c r="L5" s="887"/>
      <c r="M5" s="887"/>
      <c r="N5" s="887"/>
      <c r="O5" s="887"/>
      <c r="P5" s="887"/>
      <c r="Q5" s="887"/>
      <c r="R5" s="887"/>
      <c r="S5" s="887"/>
      <c r="T5" s="684"/>
      <c r="U5" s="684"/>
      <c r="V5" s="684"/>
      <c r="W5" s="684"/>
      <c r="X5" s="684"/>
      <c r="Y5" s="684"/>
      <c r="Z5" s="684"/>
      <c r="AA5" s="685"/>
      <c r="AB5" s="419"/>
    </row>
    <row r="6" spans="1:28" ht="12" customHeight="1">
      <c r="A6" s="882"/>
      <c r="B6" s="883"/>
      <c r="C6" s="888" t="s">
        <v>64</v>
      </c>
      <c r="D6" s="888" t="s">
        <v>728</v>
      </c>
      <c r="E6" s="888"/>
      <c r="F6" s="888"/>
      <c r="G6" s="888"/>
      <c r="H6" s="888" t="s">
        <v>729</v>
      </c>
      <c r="I6" s="888"/>
      <c r="J6" s="888"/>
      <c r="K6" s="888"/>
      <c r="L6" s="686"/>
      <c r="M6" s="890" t="s">
        <v>730</v>
      </c>
      <c r="N6" s="890"/>
      <c r="O6" s="890"/>
      <c r="P6" s="890"/>
      <c r="Q6" s="890"/>
      <c r="R6" s="890"/>
      <c r="S6" s="891"/>
      <c r="T6" s="475"/>
      <c r="U6" s="878" t="s">
        <v>677</v>
      </c>
      <c r="V6" s="878"/>
      <c r="W6" s="878"/>
      <c r="X6" s="878"/>
      <c r="Y6" s="878"/>
      <c r="Z6" s="878"/>
      <c r="AA6" s="879"/>
      <c r="AB6" s="423"/>
    </row>
    <row r="7" spans="1:28" ht="36" customHeight="1">
      <c r="A7" s="884"/>
      <c r="B7" s="885"/>
      <c r="C7" s="889"/>
      <c r="D7" s="687"/>
      <c r="E7" s="688" t="s">
        <v>468</v>
      </c>
      <c r="F7" s="461" t="s">
        <v>675</v>
      </c>
      <c r="G7" s="689" t="s">
        <v>676</v>
      </c>
      <c r="H7" s="690"/>
      <c r="I7" s="688" t="s">
        <v>468</v>
      </c>
      <c r="J7" s="461" t="s">
        <v>675</v>
      </c>
      <c r="K7" s="689" t="s">
        <v>676</v>
      </c>
      <c r="L7" s="691"/>
      <c r="M7" s="688" t="s">
        <v>468</v>
      </c>
      <c r="N7" s="688" t="s">
        <v>675</v>
      </c>
      <c r="O7" s="688" t="s">
        <v>674</v>
      </c>
      <c r="P7" s="688" t="s">
        <v>673</v>
      </c>
      <c r="Q7" s="688" t="s">
        <v>672</v>
      </c>
      <c r="R7" s="461" t="s">
        <v>671</v>
      </c>
      <c r="S7" s="688" t="s">
        <v>670</v>
      </c>
      <c r="T7" s="691"/>
      <c r="U7" s="688" t="s">
        <v>468</v>
      </c>
      <c r="V7" s="688" t="s">
        <v>675</v>
      </c>
      <c r="W7" s="688" t="s">
        <v>674</v>
      </c>
      <c r="X7" s="688" t="s">
        <v>673</v>
      </c>
      <c r="Y7" s="688" t="s">
        <v>672</v>
      </c>
      <c r="Z7" s="461" t="s">
        <v>671</v>
      </c>
      <c r="AA7" s="688" t="s">
        <v>670</v>
      </c>
      <c r="AB7" s="419"/>
    </row>
    <row r="8" spans="1:28">
      <c r="A8" s="418">
        <v>1</v>
      </c>
      <c r="B8" s="389" t="s">
        <v>469</v>
      </c>
      <c r="C8" s="682">
        <f>SUM(C9:C14)</f>
        <v>2328171737.3582015</v>
      </c>
      <c r="D8" s="682">
        <f t="shared" ref="D8:AA8" si="0">SUM(D9:D14)</f>
        <v>2153563345.4679017</v>
      </c>
      <c r="E8" s="682">
        <f t="shared" si="0"/>
        <v>14988936.617699992</v>
      </c>
      <c r="F8" s="682">
        <f t="shared" si="0"/>
        <v>2638760.7964999997</v>
      </c>
      <c r="G8" s="682">
        <f t="shared" si="0"/>
        <v>0</v>
      </c>
      <c r="H8" s="682">
        <f t="shared" si="0"/>
        <v>87902177.164499968</v>
      </c>
      <c r="I8" s="682">
        <f t="shared" si="0"/>
        <v>6846230.2264000019</v>
      </c>
      <c r="J8" s="682">
        <f t="shared" si="0"/>
        <v>13191818.979800006</v>
      </c>
      <c r="K8" s="682">
        <f t="shared" si="0"/>
        <v>0</v>
      </c>
      <c r="L8" s="682">
        <f t="shared" si="0"/>
        <v>86706214.725799978</v>
      </c>
      <c r="M8" s="682">
        <f t="shared" si="0"/>
        <v>5237429.5128999995</v>
      </c>
      <c r="N8" s="682">
        <f t="shared" si="0"/>
        <v>15821643.394700002</v>
      </c>
      <c r="O8" s="682">
        <f t="shared" si="0"/>
        <v>15945170.279100005</v>
      </c>
      <c r="P8" s="682">
        <f t="shared" si="0"/>
        <v>16097462.583699996</v>
      </c>
      <c r="Q8" s="682">
        <f t="shared" si="0"/>
        <v>9951975.5712999981</v>
      </c>
      <c r="R8" s="682">
        <f t="shared" si="0"/>
        <v>940573.99520000012</v>
      </c>
      <c r="S8" s="682">
        <f t="shared" si="0"/>
        <v>97516.71</v>
      </c>
      <c r="T8" s="682">
        <f t="shared" si="0"/>
        <v>0</v>
      </c>
      <c r="U8" s="682">
        <f t="shared" si="0"/>
        <v>0</v>
      </c>
      <c r="V8" s="682">
        <f t="shared" si="0"/>
        <v>0</v>
      </c>
      <c r="W8" s="682">
        <f t="shared" si="0"/>
        <v>0</v>
      </c>
      <c r="X8" s="682">
        <f t="shared" si="0"/>
        <v>0</v>
      </c>
      <c r="Y8" s="682">
        <f t="shared" si="0"/>
        <v>0</v>
      </c>
      <c r="Z8" s="682">
        <f t="shared" si="0"/>
        <v>0</v>
      </c>
      <c r="AA8" s="682">
        <f t="shared" si="0"/>
        <v>0</v>
      </c>
      <c r="AB8" s="416"/>
    </row>
    <row r="9" spans="1:28">
      <c r="A9" s="384">
        <v>1.1000000000000001</v>
      </c>
      <c r="B9" s="417" t="s">
        <v>470</v>
      </c>
      <c r="C9" s="683">
        <v>0</v>
      </c>
      <c r="D9" s="681">
        <v>0</v>
      </c>
      <c r="E9" s="681">
        <v>0</v>
      </c>
      <c r="F9" s="681">
        <v>0</v>
      </c>
      <c r="G9" s="681">
        <v>0</v>
      </c>
      <c r="H9" s="681">
        <v>0</v>
      </c>
      <c r="I9" s="681">
        <v>0</v>
      </c>
      <c r="J9" s="681">
        <v>0</v>
      </c>
      <c r="K9" s="681">
        <v>0</v>
      </c>
      <c r="L9" s="681">
        <v>0</v>
      </c>
      <c r="M9" s="681">
        <v>0</v>
      </c>
      <c r="N9" s="681">
        <v>0</v>
      </c>
      <c r="O9" s="681">
        <v>0</v>
      </c>
      <c r="P9" s="681">
        <v>0</v>
      </c>
      <c r="Q9" s="681">
        <v>0</v>
      </c>
      <c r="R9" s="681">
        <v>0</v>
      </c>
      <c r="S9" s="681">
        <v>0</v>
      </c>
      <c r="T9" s="681"/>
      <c r="U9" s="681"/>
      <c r="V9" s="681"/>
      <c r="W9" s="681"/>
      <c r="X9" s="681"/>
      <c r="Y9" s="681"/>
      <c r="Z9" s="681"/>
      <c r="AA9" s="681"/>
      <c r="AB9" s="416"/>
    </row>
    <row r="10" spans="1:28">
      <c r="A10" s="384">
        <v>1.2</v>
      </c>
      <c r="B10" s="417" t="s">
        <v>471</v>
      </c>
      <c r="C10" s="683">
        <v>0</v>
      </c>
      <c r="D10" s="681">
        <v>0</v>
      </c>
      <c r="E10" s="681">
        <v>0</v>
      </c>
      <c r="F10" s="681">
        <v>0</v>
      </c>
      <c r="G10" s="681">
        <v>0</v>
      </c>
      <c r="H10" s="681">
        <v>0</v>
      </c>
      <c r="I10" s="681">
        <v>0</v>
      </c>
      <c r="J10" s="681">
        <v>0</v>
      </c>
      <c r="K10" s="681">
        <v>0</v>
      </c>
      <c r="L10" s="681">
        <v>0</v>
      </c>
      <c r="M10" s="681">
        <v>0</v>
      </c>
      <c r="N10" s="681">
        <v>0</v>
      </c>
      <c r="O10" s="681">
        <v>0</v>
      </c>
      <c r="P10" s="681">
        <v>0</v>
      </c>
      <c r="Q10" s="681">
        <v>0</v>
      </c>
      <c r="R10" s="681">
        <v>0</v>
      </c>
      <c r="S10" s="681">
        <v>0</v>
      </c>
      <c r="T10" s="681"/>
      <c r="U10" s="681"/>
      <c r="V10" s="681"/>
      <c r="W10" s="681"/>
      <c r="X10" s="681"/>
      <c r="Y10" s="681"/>
      <c r="Z10" s="681"/>
      <c r="AA10" s="681"/>
      <c r="AB10" s="416"/>
    </row>
    <row r="11" spans="1:28">
      <c r="A11" s="384">
        <v>1.3</v>
      </c>
      <c r="B11" s="417" t="s">
        <v>472</v>
      </c>
      <c r="C11" s="683">
        <v>0</v>
      </c>
      <c r="D11" s="681">
        <v>0</v>
      </c>
      <c r="E11" s="681">
        <v>0</v>
      </c>
      <c r="F11" s="681">
        <v>0</v>
      </c>
      <c r="G11" s="681">
        <v>0</v>
      </c>
      <c r="H11" s="681">
        <v>0</v>
      </c>
      <c r="I11" s="681">
        <v>0</v>
      </c>
      <c r="J11" s="681">
        <v>0</v>
      </c>
      <c r="K11" s="681">
        <v>0</v>
      </c>
      <c r="L11" s="681">
        <v>0</v>
      </c>
      <c r="M11" s="681">
        <v>0</v>
      </c>
      <c r="N11" s="681">
        <v>0</v>
      </c>
      <c r="O11" s="681">
        <v>0</v>
      </c>
      <c r="P11" s="681">
        <v>0</v>
      </c>
      <c r="Q11" s="681">
        <v>0</v>
      </c>
      <c r="R11" s="681">
        <v>0</v>
      </c>
      <c r="S11" s="681">
        <v>0</v>
      </c>
      <c r="T11" s="681"/>
      <c r="U11" s="681"/>
      <c r="V11" s="681"/>
      <c r="W11" s="681"/>
      <c r="X11" s="681"/>
      <c r="Y11" s="681"/>
      <c r="Z11" s="681"/>
      <c r="AA11" s="681"/>
      <c r="AB11" s="416"/>
    </row>
    <row r="12" spans="1:28">
      <c r="A12" s="384">
        <v>1.4</v>
      </c>
      <c r="B12" s="417" t="s">
        <v>473</v>
      </c>
      <c r="C12" s="683">
        <v>83351365.405499995</v>
      </c>
      <c r="D12" s="681">
        <v>83351365.405499995</v>
      </c>
      <c r="E12" s="681">
        <v>0</v>
      </c>
      <c r="F12" s="681">
        <v>0</v>
      </c>
      <c r="G12" s="681">
        <v>0</v>
      </c>
      <c r="H12" s="681">
        <v>0</v>
      </c>
      <c r="I12" s="681">
        <v>0</v>
      </c>
      <c r="J12" s="681">
        <v>0</v>
      </c>
      <c r="K12" s="681">
        <v>0</v>
      </c>
      <c r="L12" s="681">
        <v>0</v>
      </c>
      <c r="M12" s="681">
        <v>0</v>
      </c>
      <c r="N12" s="681">
        <v>0</v>
      </c>
      <c r="O12" s="681">
        <v>0</v>
      </c>
      <c r="P12" s="681">
        <v>0</v>
      </c>
      <c r="Q12" s="681">
        <v>0</v>
      </c>
      <c r="R12" s="681">
        <v>0</v>
      </c>
      <c r="S12" s="681">
        <v>0</v>
      </c>
      <c r="T12" s="681"/>
      <c r="U12" s="681"/>
      <c r="V12" s="681"/>
      <c r="W12" s="681"/>
      <c r="X12" s="681"/>
      <c r="Y12" s="681"/>
      <c r="Z12" s="681"/>
      <c r="AA12" s="681"/>
      <c r="AB12" s="416"/>
    </row>
    <row r="13" spans="1:28">
      <c r="A13" s="384">
        <v>1.5</v>
      </c>
      <c r="B13" s="417" t="s">
        <v>474</v>
      </c>
      <c r="C13" s="683">
        <v>1288591129.4348009</v>
      </c>
      <c r="D13" s="681">
        <v>1217283989.7929008</v>
      </c>
      <c r="E13" s="681">
        <v>2261317.5892999996</v>
      </c>
      <c r="F13" s="681">
        <v>2638760.7964999997</v>
      </c>
      <c r="G13" s="681">
        <v>0</v>
      </c>
      <c r="H13" s="681">
        <v>43947728.095400013</v>
      </c>
      <c r="I13" s="681">
        <v>301284.7954</v>
      </c>
      <c r="J13" s="681">
        <v>1480297.7002000003</v>
      </c>
      <c r="K13" s="681">
        <v>0</v>
      </c>
      <c r="L13" s="681">
        <v>27359411.54649999</v>
      </c>
      <c r="M13" s="681">
        <v>837469.38619999995</v>
      </c>
      <c r="N13" s="681">
        <v>10277393.224199999</v>
      </c>
      <c r="O13" s="681">
        <v>4991340.2683999995</v>
      </c>
      <c r="P13" s="681">
        <v>1265219.9168000002</v>
      </c>
      <c r="Q13" s="681">
        <v>326017.67</v>
      </c>
      <c r="R13" s="681">
        <v>46825.442000000003</v>
      </c>
      <c r="S13" s="681">
        <v>97503.69</v>
      </c>
      <c r="T13" s="681"/>
      <c r="U13" s="681"/>
      <c r="V13" s="681"/>
      <c r="W13" s="681"/>
      <c r="X13" s="681"/>
      <c r="Y13" s="681"/>
      <c r="Z13" s="681"/>
      <c r="AA13" s="681"/>
      <c r="AB13" s="416"/>
    </row>
    <row r="14" spans="1:28">
      <c r="A14" s="384">
        <v>1.6</v>
      </c>
      <c r="B14" s="417" t="s">
        <v>475</v>
      </c>
      <c r="C14" s="683">
        <v>956229242.51790082</v>
      </c>
      <c r="D14" s="681">
        <v>852927990.26950097</v>
      </c>
      <c r="E14" s="681">
        <v>12727619.028399993</v>
      </c>
      <c r="F14" s="681">
        <v>0</v>
      </c>
      <c r="G14" s="681">
        <v>0</v>
      </c>
      <c r="H14" s="681">
        <v>43954449.069099948</v>
      </c>
      <c r="I14" s="681">
        <v>6544945.4310000017</v>
      </c>
      <c r="J14" s="681">
        <v>11711521.279600006</v>
      </c>
      <c r="K14" s="681">
        <v>0</v>
      </c>
      <c r="L14" s="681">
        <v>59346803.17929998</v>
      </c>
      <c r="M14" s="681">
        <v>4399960.1266999999</v>
      </c>
      <c r="N14" s="681">
        <v>5544250.1705000019</v>
      </c>
      <c r="O14" s="681">
        <v>10953830.010700006</v>
      </c>
      <c r="P14" s="681">
        <v>14832242.666899996</v>
      </c>
      <c r="Q14" s="681">
        <v>9625957.9012999982</v>
      </c>
      <c r="R14" s="681">
        <v>893748.55320000008</v>
      </c>
      <c r="S14" s="681">
        <v>13.02</v>
      </c>
      <c r="T14" s="681"/>
      <c r="U14" s="681"/>
      <c r="V14" s="681"/>
      <c r="W14" s="681"/>
      <c r="X14" s="681"/>
      <c r="Y14" s="681"/>
      <c r="Z14" s="681"/>
      <c r="AA14" s="681"/>
      <c r="AB14" s="416"/>
    </row>
    <row r="15" spans="1:28">
      <c r="A15" s="418">
        <v>2</v>
      </c>
      <c r="B15" s="401" t="s">
        <v>476</v>
      </c>
      <c r="C15" s="682">
        <f>SUM(C16:C21)</f>
        <v>355308670.38999999</v>
      </c>
      <c r="D15" s="682">
        <f t="shared" ref="D15:AA15" si="1">SUM(D16:D21)</f>
        <v>355308670.38999999</v>
      </c>
      <c r="E15" s="682">
        <f t="shared" si="1"/>
        <v>0</v>
      </c>
      <c r="F15" s="682">
        <f t="shared" si="1"/>
        <v>0</v>
      </c>
      <c r="G15" s="682">
        <f t="shared" si="1"/>
        <v>0</v>
      </c>
      <c r="H15" s="682">
        <f t="shared" si="1"/>
        <v>0</v>
      </c>
      <c r="I15" s="682">
        <f t="shared" si="1"/>
        <v>0</v>
      </c>
      <c r="J15" s="682">
        <f t="shared" si="1"/>
        <v>0</v>
      </c>
      <c r="K15" s="682">
        <f t="shared" si="1"/>
        <v>0</v>
      </c>
      <c r="L15" s="682">
        <f t="shared" si="1"/>
        <v>0</v>
      </c>
      <c r="M15" s="682">
        <f t="shared" si="1"/>
        <v>0</v>
      </c>
      <c r="N15" s="682">
        <f t="shared" si="1"/>
        <v>0</v>
      </c>
      <c r="O15" s="682">
        <f t="shared" si="1"/>
        <v>0</v>
      </c>
      <c r="P15" s="682">
        <f t="shared" si="1"/>
        <v>0</v>
      </c>
      <c r="Q15" s="682">
        <f t="shared" si="1"/>
        <v>0</v>
      </c>
      <c r="R15" s="682">
        <f t="shared" si="1"/>
        <v>0</v>
      </c>
      <c r="S15" s="682">
        <f t="shared" si="1"/>
        <v>0</v>
      </c>
      <c r="T15" s="682">
        <f t="shared" si="1"/>
        <v>0</v>
      </c>
      <c r="U15" s="682">
        <f t="shared" si="1"/>
        <v>0</v>
      </c>
      <c r="V15" s="682">
        <f t="shared" si="1"/>
        <v>0</v>
      </c>
      <c r="W15" s="682">
        <f t="shared" si="1"/>
        <v>0</v>
      </c>
      <c r="X15" s="682">
        <f t="shared" si="1"/>
        <v>0</v>
      </c>
      <c r="Y15" s="682">
        <f t="shared" si="1"/>
        <v>0</v>
      </c>
      <c r="Z15" s="682">
        <f t="shared" si="1"/>
        <v>0</v>
      </c>
      <c r="AA15" s="682">
        <f t="shared" si="1"/>
        <v>0</v>
      </c>
      <c r="AB15" s="416"/>
    </row>
    <row r="16" spans="1:28">
      <c r="A16" s="384">
        <v>2.1</v>
      </c>
      <c r="B16" s="417" t="s">
        <v>470</v>
      </c>
      <c r="C16" s="683">
        <v>0</v>
      </c>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c r="AB16" s="416"/>
    </row>
    <row r="17" spans="1:28">
      <c r="A17" s="384">
        <v>2.2000000000000002</v>
      </c>
      <c r="B17" s="417" t="s">
        <v>471</v>
      </c>
      <c r="C17" s="683">
        <v>298324253.92000002</v>
      </c>
      <c r="D17" s="681">
        <v>298324253.92000002</v>
      </c>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416"/>
    </row>
    <row r="18" spans="1:28">
      <c r="A18" s="384">
        <v>2.2999999999999998</v>
      </c>
      <c r="B18" s="417" t="s">
        <v>472</v>
      </c>
      <c r="C18" s="683">
        <v>0</v>
      </c>
      <c r="D18" s="681"/>
      <c r="E18" s="681"/>
      <c r="F18" s="681"/>
      <c r="G18" s="681"/>
      <c r="H18" s="681"/>
      <c r="I18" s="681"/>
      <c r="J18" s="681"/>
      <c r="K18" s="681"/>
      <c r="L18" s="681"/>
      <c r="M18" s="681"/>
      <c r="N18" s="681"/>
      <c r="O18" s="681"/>
      <c r="P18" s="681"/>
      <c r="Q18" s="681"/>
      <c r="R18" s="681"/>
      <c r="S18" s="681"/>
      <c r="T18" s="681"/>
      <c r="U18" s="681"/>
      <c r="V18" s="681"/>
      <c r="W18" s="681"/>
      <c r="X18" s="681"/>
      <c r="Y18" s="681"/>
      <c r="Z18" s="681"/>
      <c r="AA18" s="681"/>
      <c r="AB18" s="416"/>
    </row>
    <row r="19" spans="1:28">
      <c r="A19" s="384">
        <v>2.4</v>
      </c>
      <c r="B19" s="417" t="s">
        <v>473</v>
      </c>
      <c r="C19" s="683">
        <v>28316290.879999999</v>
      </c>
      <c r="D19" s="681">
        <v>28316290.879999999</v>
      </c>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416"/>
    </row>
    <row r="20" spans="1:28">
      <c r="A20" s="384">
        <v>2.5</v>
      </c>
      <c r="B20" s="417" t="s">
        <v>474</v>
      </c>
      <c r="C20" s="683">
        <v>28668125.59</v>
      </c>
      <c r="D20" s="681">
        <v>28668125.59</v>
      </c>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416"/>
    </row>
    <row r="21" spans="1:28">
      <c r="A21" s="384">
        <v>2.6</v>
      </c>
      <c r="B21" s="417" t="s">
        <v>475</v>
      </c>
      <c r="C21" s="683"/>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416"/>
    </row>
    <row r="22" spans="1:28">
      <c r="A22" s="418">
        <v>3</v>
      </c>
      <c r="B22" s="389" t="s">
        <v>516</v>
      </c>
      <c r="C22" s="682">
        <f>SUM(C23:C28)</f>
        <v>539830679.31320012</v>
      </c>
      <c r="D22" s="682">
        <f>SUM(D23:D28)</f>
        <v>534783551.40320009</v>
      </c>
      <c r="E22" s="692"/>
      <c r="F22" s="692"/>
      <c r="G22" s="692"/>
      <c r="H22" s="682">
        <f>SUM(H23:H28)</f>
        <v>2336101</v>
      </c>
      <c r="I22" s="692"/>
      <c r="J22" s="692"/>
      <c r="K22" s="692"/>
      <c r="L22" s="682">
        <f>SUM(L23:L28)</f>
        <v>2711026.91</v>
      </c>
      <c r="M22" s="692"/>
      <c r="N22" s="692"/>
      <c r="O22" s="692"/>
      <c r="P22" s="692"/>
      <c r="Q22" s="692"/>
      <c r="R22" s="692"/>
      <c r="S22" s="692"/>
      <c r="T22" s="682">
        <f>SUM(T23:T28)</f>
        <v>0</v>
      </c>
      <c r="U22" s="692"/>
      <c r="V22" s="692"/>
      <c r="W22" s="692"/>
      <c r="X22" s="692"/>
      <c r="Y22" s="692"/>
      <c r="Z22" s="692"/>
      <c r="AA22" s="692"/>
      <c r="AB22" s="416"/>
    </row>
    <row r="23" spans="1:28">
      <c r="A23" s="384">
        <v>3.1</v>
      </c>
      <c r="B23" s="417" t="s">
        <v>470</v>
      </c>
      <c r="C23" s="683">
        <v>0</v>
      </c>
      <c r="D23" s="682">
        <v>0</v>
      </c>
      <c r="E23" s="692"/>
      <c r="F23" s="692"/>
      <c r="G23" s="692"/>
      <c r="H23" s="682">
        <v>0</v>
      </c>
      <c r="I23" s="692"/>
      <c r="J23" s="692"/>
      <c r="K23" s="692"/>
      <c r="L23" s="682">
        <v>0</v>
      </c>
      <c r="M23" s="692"/>
      <c r="N23" s="692"/>
      <c r="O23" s="692"/>
      <c r="P23" s="692"/>
      <c r="Q23" s="692"/>
      <c r="R23" s="692"/>
      <c r="S23" s="692"/>
      <c r="T23" s="682"/>
      <c r="U23" s="692"/>
      <c r="V23" s="692"/>
      <c r="W23" s="692"/>
      <c r="X23" s="692"/>
      <c r="Y23" s="692"/>
      <c r="Z23" s="692"/>
      <c r="AA23" s="692"/>
      <c r="AB23" s="416"/>
    </row>
    <row r="24" spans="1:28">
      <c r="A24" s="384">
        <v>3.2</v>
      </c>
      <c r="B24" s="417" t="s">
        <v>471</v>
      </c>
      <c r="C24" s="683">
        <v>0</v>
      </c>
      <c r="D24" s="682">
        <v>0</v>
      </c>
      <c r="E24" s="692"/>
      <c r="F24" s="692"/>
      <c r="G24" s="692"/>
      <c r="H24" s="682">
        <v>0</v>
      </c>
      <c r="I24" s="692"/>
      <c r="J24" s="692"/>
      <c r="K24" s="692"/>
      <c r="L24" s="682">
        <v>0</v>
      </c>
      <c r="M24" s="692"/>
      <c r="N24" s="692"/>
      <c r="O24" s="692"/>
      <c r="P24" s="692"/>
      <c r="Q24" s="692"/>
      <c r="R24" s="692"/>
      <c r="S24" s="692"/>
      <c r="T24" s="682"/>
      <c r="U24" s="692"/>
      <c r="V24" s="692"/>
      <c r="W24" s="692"/>
      <c r="X24" s="692"/>
      <c r="Y24" s="692"/>
      <c r="Z24" s="692"/>
      <c r="AA24" s="692"/>
      <c r="AB24" s="416"/>
    </row>
    <row r="25" spans="1:28">
      <c r="A25" s="384">
        <v>3.3</v>
      </c>
      <c r="B25" s="417" t="s">
        <v>472</v>
      </c>
      <c r="C25" s="683">
        <v>0</v>
      </c>
      <c r="D25" s="682">
        <v>0</v>
      </c>
      <c r="E25" s="692"/>
      <c r="F25" s="692"/>
      <c r="G25" s="692"/>
      <c r="H25" s="682">
        <v>0</v>
      </c>
      <c r="I25" s="692"/>
      <c r="J25" s="692"/>
      <c r="K25" s="692"/>
      <c r="L25" s="682">
        <v>0</v>
      </c>
      <c r="M25" s="692"/>
      <c r="N25" s="692"/>
      <c r="O25" s="692"/>
      <c r="P25" s="692"/>
      <c r="Q25" s="692"/>
      <c r="R25" s="692"/>
      <c r="S25" s="692"/>
      <c r="T25" s="682"/>
      <c r="U25" s="692"/>
      <c r="V25" s="692"/>
      <c r="W25" s="692"/>
      <c r="X25" s="692"/>
      <c r="Y25" s="692"/>
      <c r="Z25" s="692"/>
      <c r="AA25" s="692"/>
      <c r="AB25" s="416"/>
    </row>
    <row r="26" spans="1:28">
      <c r="A26" s="384">
        <v>3.4</v>
      </c>
      <c r="B26" s="417" t="s">
        <v>473</v>
      </c>
      <c r="C26" s="683">
        <v>12112800.3904</v>
      </c>
      <c r="D26" s="682">
        <v>12112800.3904</v>
      </c>
      <c r="E26" s="692"/>
      <c r="F26" s="692"/>
      <c r="G26" s="692"/>
      <c r="H26" s="682">
        <v>0</v>
      </c>
      <c r="I26" s="692"/>
      <c r="J26" s="692"/>
      <c r="K26" s="692"/>
      <c r="L26" s="682">
        <v>0</v>
      </c>
      <c r="M26" s="692"/>
      <c r="N26" s="692"/>
      <c r="O26" s="692"/>
      <c r="P26" s="692"/>
      <c r="Q26" s="692"/>
      <c r="R26" s="692"/>
      <c r="S26" s="692"/>
      <c r="T26" s="682"/>
      <c r="U26" s="692"/>
      <c r="V26" s="692"/>
      <c r="W26" s="692"/>
      <c r="X26" s="692"/>
      <c r="Y26" s="692"/>
      <c r="Z26" s="692"/>
      <c r="AA26" s="692"/>
      <c r="AB26" s="416"/>
    </row>
    <row r="27" spans="1:28">
      <c r="A27" s="384">
        <v>3.5</v>
      </c>
      <c r="B27" s="417" t="s">
        <v>474</v>
      </c>
      <c r="C27" s="683">
        <v>491869938.92280012</v>
      </c>
      <c r="D27" s="682">
        <v>487191180.0128001</v>
      </c>
      <c r="E27" s="692"/>
      <c r="F27" s="692"/>
      <c r="G27" s="692"/>
      <c r="H27" s="682">
        <v>2111030</v>
      </c>
      <c r="I27" s="692"/>
      <c r="J27" s="692"/>
      <c r="K27" s="692"/>
      <c r="L27" s="682">
        <v>2567728.91</v>
      </c>
      <c r="M27" s="692"/>
      <c r="N27" s="692"/>
      <c r="O27" s="692"/>
      <c r="P27" s="692"/>
      <c r="Q27" s="692"/>
      <c r="R27" s="692"/>
      <c r="S27" s="692"/>
      <c r="T27" s="682"/>
      <c r="U27" s="692"/>
      <c r="V27" s="692"/>
      <c r="W27" s="692"/>
      <c r="X27" s="692"/>
      <c r="Y27" s="692"/>
      <c r="Z27" s="692"/>
      <c r="AA27" s="692"/>
      <c r="AB27" s="416"/>
    </row>
    <row r="28" spans="1:28">
      <c r="A28" s="384">
        <v>3.6</v>
      </c>
      <c r="B28" s="417" t="s">
        <v>475</v>
      </c>
      <c r="C28" s="683">
        <v>35847940</v>
      </c>
      <c r="D28" s="682">
        <v>35479571</v>
      </c>
      <c r="E28" s="692"/>
      <c r="F28" s="692"/>
      <c r="G28" s="692"/>
      <c r="H28" s="682">
        <v>225071</v>
      </c>
      <c r="I28" s="692"/>
      <c r="J28" s="692"/>
      <c r="K28" s="692"/>
      <c r="L28" s="682">
        <v>143298</v>
      </c>
      <c r="M28" s="692"/>
      <c r="N28" s="692"/>
      <c r="O28" s="692"/>
      <c r="P28" s="692"/>
      <c r="Q28" s="692"/>
      <c r="R28" s="692"/>
      <c r="S28" s="692"/>
      <c r="T28" s="682"/>
      <c r="U28" s="692"/>
      <c r="V28" s="692"/>
      <c r="W28" s="692"/>
      <c r="X28" s="692"/>
      <c r="Y28" s="692"/>
      <c r="Z28" s="692"/>
      <c r="AA28" s="692"/>
      <c r="AB28" s="41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election activeCell="K36" sqref="K36"/>
    </sheetView>
  </sheetViews>
  <sheetFormatPr defaultColWidth="9.140625" defaultRowHeight="12.75"/>
  <cols>
    <col min="1" max="1" width="11.85546875" style="396" bestFit="1" customWidth="1"/>
    <col min="2" max="2" width="46.140625" style="396" customWidth="1"/>
    <col min="3" max="3" width="20.140625" style="396" customWidth="1"/>
    <col min="4" max="4" width="22.28515625" style="396" customWidth="1"/>
    <col min="5" max="7" width="17.140625" style="396" customWidth="1"/>
    <col min="8" max="8" width="12.42578125" style="396" customWidth="1"/>
    <col min="9" max="10" width="17.140625" style="396" customWidth="1"/>
    <col min="11" max="17" width="17" style="396" customWidth="1"/>
    <col min="18" max="19" width="15.5703125" style="396" customWidth="1"/>
    <col min="20" max="27" width="12" style="396" customWidth="1"/>
    <col min="28" max="16384" width="9.140625" style="396"/>
  </cols>
  <sheetData>
    <row r="1" spans="1:27" ht="13.5">
      <c r="A1" s="315" t="s">
        <v>30</v>
      </c>
      <c r="B1" s="663" t="str">
        <f>'Info '!C2</f>
        <v>JSC "BASISBANK"</v>
      </c>
    </row>
    <row r="2" spans="1:27">
      <c r="A2" s="316" t="s">
        <v>31</v>
      </c>
      <c r="B2" s="664">
        <f>'1. key ratios '!B2</f>
        <v>45199</v>
      </c>
    </row>
    <row r="3" spans="1:27">
      <c r="A3" s="317" t="s">
        <v>478</v>
      </c>
      <c r="C3" s="398"/>
    </row>
    <row r="4" spans="1:27" ht="13.5" thickBot="1">
      <c r="A4" s="317"/>
      <c r="B4" s="454"/>
      <c r="C4" s="398"/>
    </row>
    <row r="5" spans="1:27" s="427" customFormat="1" ht="13.5" customHeight="1">
      <c r="A5" s="893" t="s">
        <v>684</v>
      </c>
      <c r="B5" s="894"/>
      <c r="C5" s="904" t="s">
        <v>683</v>
      </c>
      <c r="D5" s="905"/>
      <c r="E5" s="905"/>
      <c r="F5" s="905"/>
      <c r="G5" s="905"/>
      <c r="H5" s="905"/>
      <c r="I5" s="905"/>
      <c r="J5" s="905"/>
      <c r="K5" s="905"/>
      <c r="L5" s="905"/>
      <c r="M5" s="905"/>
      <c r="N5" s="905"/>
      <c r="O5" s="905"/>
      <c r="P5" s="905"/>
      <c r="Q5" s="905"/>
      <c r="R5" s="905"/>
      <c r="S5" s="906"/>
      <c r="T5" s="426"/>
      <c r="U5" s="426"/>
      <c r="V5" s="426"/>
      <c r="W5" s="426"/>
      <c r="X5" s="426"/>
      <c r="Y5" s="426"/>
      <c r="Z5" s="426"/>
      <c r="AA5" s="425"/>
    </row>
    <row r="6" spans="1:27" s="427" customFormat="1" ht="12" customHeight="1">
      <c r="A6" s="895"/>
      <c r="B6" s="896"/>
      <c r="C6" s="900" t="s">
        <v>64</v>
      </c>
      <c r="D6" s="899" t="s">
        <v>680</v>
      </c>
      <c r="E6" s="899"/>
      <c r="F6" s="899"/>
      <c r="G6" s="899"/>
      <c r="H6" s="899" t="s">
        <v>679</v>
      </c>
      <c r="I6" s="899"/>
      <c r="J6" s="899"/>
      <c r="K6" s="899"/>
      <c r="L6" s="424"/>
      <c r="M6" s="902" t="s">
        <v>678</v>
      </c>
      <c r="N6" s="902"/>
      <c r="O6" s="902"/>
      <c r="P6" s="902"/>
      <c r="Q6" s="902"/>
      <c r="R6" s="902"/>
      <c r="S6" s="903"/>
      <c r="T6" s="426"/>
      <c r="U6" s="892" t="s">
        <v>677</v>
      </c>
      <c r="V6" s="892"/>
      <c r="W6" s="892"/>
      <c r="X6" s="892"/>
      <c r="Y6" s="892"/>
      <c r="Z6" s="892"/>
      <c r="AA6" s="871"/>
    </row>
    <row r="7" spans="1:27" s="427" customFormat="1" ht="25.5">
      <c r="A7" s="897"/>
      <c r="B7" s="898"/>
      <c r="C7" s="901"/>
      <c r="D7" s="422"/>
      <c r="E7" s="420" t="s">
        <v>468</v>
      </c>
      <c r="F7" s="393" t="s">
        <v>675</v>
      </c>
      <c r="G7" s="395" t="s">
        <v>676</v>
      </c>
      <c r="H7" s="453"/>
      <c r="I7" s="420" t="s">
        <v>468</v>
      </c>
      <c r="J7" s="393" t="s">
        <v>675</v>
      </c>
      <c r="K7" s="395" t="s">
        <v>676</v>
      </c>
      <c r="L7" s="421"/>
      <c r="M7" s="420" t="s">
        <v>468</v>
      </c>
      <c r="N7" s="393" t="s">
        <v>675</v>
      </c>
      <c r="O7" s="393" t="s">
        <v>674</v>
      </c>
      <c r="P7" s="393" t="s">
        <v>673</v>
      </c>
      <c r="Q7" s="393" t="s">
        <v>672</v>
      </c>
      <c r="R7" s="393" t="s">
        <v>671</v>
      </c>
      <c r="S7" s="452" t="s">
        <v>670</v>
      </c>
      <c r="T7" s="451"/>
      <c r="U7" s="420" t="s">
        <v>468</v>
      </c>
      <c r="V7" s="420" t="s">
        <v>675</v>
      </c>
      <c r="W7" s="420" t="s">
        <v>674</v>
      </c>
      <c r="X7" s="420" t="s">
        <v>673</v>
      </c>
      <c r="Y7" s="420" t="s">
        <v>672</v>
      </c>
      <c r="Z7" s="393" t="s">
        <v>671</v>
      </c>
      <c r="AA7" s="420" t="s">
        <v>670</v>
      </c>
    </row>
    <row r="8" spans="1:27">
      <c r="A8" s="450">
        <v>1</v>
      </c>
      <c r="B8" s="449" t="s">
        <v>469</v>
      </c>
      <c r="C8" s="693">
        <v>2328171737.3580689</v>
      </c>
      <c r="D8" s="682">
        <v>2153563345.4679017</v>
      </c>
      <c r="E8" s="682">
        <v>14988936.617699992</v>
      </c>
      <c r="F8" s="682">
        <v>2638760.8341999999</v>
      </c>
      <c r="G8" s="682">
        <v>0</v>
      </c>
      <c r="H8" s="682">
        <v>87902177.164499968</v>
      </c>
      <c r="I8" s="682">
        <v>6846230.2264000019</v>
      </c>
      <c r="J8" s="682">
        <v>13191818.979800006</v>
      </c>
      <c r="K8" s="682">
        <v>0</v>
      </c>
      <c r="L8" s="682">
        <v>86706214.725799978</v>
      </c>
      <c r="M8" s="682">
        <v>5237429.5128999995</v>
      </c>
      <c r="N8" s="682">
        <v>15821643.394700002</v>
      </c>
      <c r="O8" s="682">
        <v>15945170.279100005</v>
      </c>
      <c r="P8" s="682">
        <v>16097462.583699996</v>
      </c>
      <c r="Q8" s="682">
        <v>9951975.5712999981</v>
      </c>
      <c r="R8" s="682">
        <v>940573.99520000012</v>
      </c>
      <c r="S8" s="682">
        <v>97516.71</v>
      </c>
      <c r="T8" s="682">
        <v>0</v>
      </c>
      <c r="U8" s="682">
        <v>0</v>
      </c>
      <c r="V8" s="681">
        <v>0</v>
      </c>
      <c r="W8" s="681">
        <v>0</v>
      </c>
      <c r="X8" s="681">
        <v>0</v>
      </c>
      <c r="Y8" s="681">
        <v>0</v>
      </c>
      <c r="Z8" s="681">
        <v>0</v>
      </c>
      <c r="AA8" s="694">
        <v>0</v>
      </c>
    </row>
    <row r="9" spans="1:27">
      <c r="A9" s="447">
        <v>1.1000000000000001</v>
      </c>
      <c r="B9" s="448" t="s">
        <v>479</v>
      </c>
      <c r="C9" s="695">
        <v>2003937087.4633996</v>
      </c>
      <c r="D9" s="681">
        <v>1841434716.4933</v>
      </c>
      <c r="E9" s="681">
        <v>11612190.2475999</v>
      </c>
      <c r="F9" s="681">
        <v>2638758.8069000002</v>
      </c>
      <c r="G9" s="681">
        <v>0</v>
      </c>
      <c r="H9" s="681">
        <v>83588590.108899906</v>
      </c>
      <c r="I9" s="681">
        <v>6263471.1869999999</v>
      </c>
      <c r="J9" s="681">
        <v>11162665.284299999</v>
      </c>
      <c r="K9" s="681">
        <v>0</v>
      </c>
      <c r="L9" s="681">
        <v>78913780.861199766</v>
      </c>
      <c r="M9" s="681">
        <v>4950119.6782999896</v>
      </c>
      <c r="N9" s="681">
        <v>15220845.6035999</v>
      </c>
      <c r="O9" s="681">
        <v>13170349.8263999</v>
      </c>
      <c r="P9" s="681">
        <v>13724467.114499999</v>
      </c>
      <c r="Q9" s="681">
        <v>9929765.0481000002</v>
      </c>
      <c r="R9" s="681">
        <v>940573.9952</v>
      </c>
      <c r="S9" s="681">
        <v>97503.69</v>
      </c>
      <c r="T9" s="681">
        <v>0</v>
      </c>
      <c r="U9" s="681"/>
      <c r="V9" s="681"/>
      <c r="W9" s="681"/>
      <c r="X9" s="681"/>
      <c r="Y9" s="681"/>
      <c r="Z9" s="681"/>
      <c r="AA9" s="694"/>
    </row>
    <row r="10" spans="1:27">
      <c r="A10" s="445" t="s">
        <v>14</v>
      </c>
      <c r="B10" s="446" t="s">
        <v>480</v>
      </c>
      <c r="C10" s="696">
        <v>1936208758.5184896</v>
      </c>
      <c r="D10" s="681">
        <v>1775497825.8030899</v>
      </c>
      <c r="E10" s="681">
        <v>11524743.234999901</v>
      </c>
      <c r="F10" s="681">
        <v>2638758.8069000002</v>
      </c>
      <c r="G10" s="681">
        <v>0</v>
      </c>
      <c r="H10" s="681">
        <v>83179213.259299889</v>
      </c>
      <c r="I10" s="681">
        <v>6210073.3444999997</v>
      </c>
      <c r="J10" s="681">
        <v>10932692.340299999</v>
      </c>
      <c r="K10" s="681">
        <v>0</v>
      </c>
      <c r="L10" s="681">
        <v>77531719.456099778</v>
      </c>
      <c r="M10" s="681">
        <v>4874775.9122999897</v>
      </c>
      <c r="N10" s="681">
        <v>15151837.0644999</v>
      </c>
      <c r="O10" s="681">
        <v>13049303.492399899</v>
      </c>
      <c r="P10" s="681">
        <v>12962818.4165</v>
      </c>
      <c r="Q10" s="681">
        <v>9879877.4980999995</v>
      </c>
      <c r="R10" s="681">
        <v>940573.9952</v>
      </c>
      <c r="S10" s="681">
        <v>97503.69</v>
      </c>
      <c r="T10" s="681">
        <v>0</v>
      </c>
      <c r="U10" s="681">
        <v>0</v>
      </c>
      <c r="V10" s="681">
        <v>0</v>
      </c>
      <c r="W10" s="681">
        <v>0</v>
      </c>
      <c r="X10" s="681">
        <v>0</v>
      </c>
      <c r="Y10" s="681">
        <v>0</v>
      </c>
      <c r="Z10" s="681">
        <v>0</v>
      </c>
      <c r="AA10" s="694">
        <v>0</v>
      </c>
    </row>
    <row r="11" spans="1:27">
      <c r="A11" s="444" t="s">
        <v>481</v>
      </c>
      <c r="B11" s="443" t="s">
        <v>482</v>
      </c>
      <c r="C11" s="697">
        <v>1274433955.2969</v>
      </c>
      <c r="D11" s="681">
        <v>1167980836.3788002</v>
      </c>
      <c r="E11" s="681">
        <v>9459323.1348999906</v>
      </c>
      <c r="F11" s="681">
        <v>2638758.8069000002</v>
      </c>
      <c r="G11" s="681">
        <v>0</v>
      </c>
      <c r="H11" s="681">
        <v>55056689.757700004</v>
      </c>
      <c r="I11" s="681">
        <v>4775675.9162999997</v>
      </c>
      <c r="J11" s="681">
        <v>7154502.5376000004</v>
      </c>
      <c r="K11" s="681">
        <v>0</v>
      </c>
      <c r="L11" s="681">
        <v>51396429.160399891</v>
      </c>
      <c r="M11" s="681">
        <v>3293748.03029999</v>
      </c>
      <c r="N11" s="681">
        <v>13895965.010999899</v>
      </c>
      <c r="O11" s="681">
        <v>9050020.0087999906</v>
      </c>
      <c r="P11" s="681">
        <v>4308863.4573999997</v>
      </c>
      <c r="Q11" s="681">
        <v>2303522.6419000002</v>
      </c>
      <c r="R11" s="681">
        <v>703663.20649999997</v>
      </c>
      <c r="S11" s="681">
        <v>97503.69</v>
      </c>
      <c r="T11" s="681"/>
      <c r="U11" s="681"/>
      <c r="V11" s="681"/>
      <c r="W11" s="681"/>
      <c r="X11" s="681"/>
      <c r="Y11" s="681"/>
      <c r="Z11" s="681"/>
      <c r="AA11" s="694"/>
    </row>
    <row r="12" spans="1:27">
      <c r="A12" s="444" t="s">
        <v>483</v>
      </c>
      <c r="B12" s="443" t="s">
        <v>484</v>
      </c>
      <c r="C12" s="697">
        <v>211603855.98559999</v>
      </c>
      <c r="D12" s="681">
        <v>190413243.89120001</v>
      </c>
      <c r="E12" s="681">
        <v>1328642.9839000001</v>
      </c>
      <c r="F12" s="681">
        <v>0</v>
      </c>
      <c r="G12" s="681">
        <v>0</v>
      </c>
      <c r="H12" s="681">
        <v>10649381.496399989</v>
      </c>
      <c r="I12" s="681">
        <v>352496.91960000002</v>
      </c>
      <c r="J12" s="681">
        <v>2805644.2467</v>
      </c>
      <c r="K12" s="681">
        <v>0</v>
      </c>
      <c r="L12" s="681">
        <v>10541230.598000001</v>
      </c>
      <c r="M12" s="681">
        <v>433291.9559</v>
      </c>
      <c r="N12" s="681">
        <v>370583.47889999999</v>
      </c>
      <c r="O12" s="681">
        <v>2581937.3440999999</v>
      </c>
      <c r="P12" s="681">
        <v>3577999.1151999999</v>
      </c>
      <c r="Q12" s="681">
        <v>1864306.7845999999</v>
      </c>
      <c r="R12" s="681">
        <v>0</v>
      </c>
      <c r="S12" s="681">
        <v>0</v>
      </c>
      <c r="T12" s="681"/>
      <c r="U12" s="681"/>
      <c r="V12" s="681"/>
      <c r="W12" s="681"/>
      <c r="X12" s="681"/>
      <c r="Y12" s="681"/>
      <c r="Z12" s="681"/>
      <c r="AA12" s="694"/>
    </row>
    <row r="13" spans="1:27">
      <c r="A13" s="444" t="s">
        <v>485</v>
      </c>
      <c r="B13" s="443" t="s">
        <v>486</v>
      </c>
      <c r="C13" s="697">
        <v>102874531.43719989</v>
      </c>
      <c r="D13" s="681">
        <v>87156839.117199898</v>
      </c>
      <c r="E13" s="681">
        <v>599216.64619999996</v>
      </c>
      <c r="F13" s="681">
        <v>0</v>
      </c>
      <c r="G13" s="681">
        <v>0</v>
      </c>
      <c r="H13" s="681">
        <v>7909693.4677999895</v>
      </c>
      <c r="I13" s="681">
        <v>294157.01370000001</v>
      </c>
      <c r="J13" s="681">
        <v>545177.18209999998</v>
      </c>
      <c r="K13" s="681">
        <v>0</v>
      </c>
      <c r="L13" s="681">
        <v>7807998.8521999996</v>
      </c>
      <c r="M13" s="681">
        <v>414106.7758</v>
      </c>
      <c r="N13" s="681">
        <v>598828.19700000004</v>
      </c>
      <c r="O13" s="681">
        <v>711723.46609999996</v>
      </c>
      <c r="P13" s="681">
        <v>2789037.1979</v>
      </c>
      <c r="Q13" s="681">
        <v>2427349.9706000001</v>
      </c>
      <c r="R13" s="681">
        <v>0</v>
      </c>
      <c r="S13" s="681">
        <v>0</v>
      </c>
      <c r="T13" s="681"/>
      <c r="U13" s="681"/>
      <c r="V13" s="681"/>
      <c r="W13" s="681"/>
      <c r="X13" s="681"/>
      <c r="Y13" s="681"/>
      <c r="Z13" s="681"/>
      <c r="AA13" s="694"/>
    </row>
    <row r="14" spans="1:27">
      <c r="A14" s="444" t="s">
        <v>487</v>
      </c>
      <c r="B14" s="443" t="s">
        <v>488</v>
      </c>
      <c r="C14" s="697">
        <v>347296415.79879904</v>
      </c>
      <c r="D14" s="681">
        <v>329946906.41589904</v>
      </c>
      <c r="E14" s="681">
        <v>137560.47</v>
      </c>
      <c r="F14" s="681">
        <v>0</v>
      </c>
      <c r="G14" s="681">
        <v>0</v>
      </c>
      <c r="H14" s="681">
        <v>9563448.5373999905</v>
      </c>
      <c r="I14" s="681">
        <v>787743.49490000005</v>
      </c>
      <c r="J14" s="681">
        <v>427368.37390000001</v>
      </c>
      <c r="K14" s="681">
        <v>0</v>
      </c>
      <c r="L14" s="681">
        <v>7786060.8455000008</v>
      </c>
      <c r="M14" s="681">
        <v>733629.15029999998</v>
      </c>
      <c r="N14" s="681">
        <v>286460.37760000001</v>
      </c>
      <c r="O14" s="681">
        <v>705622.67339999997</v>
      </c>
      <c r="P14" s="681">
        <v>2286918.6460000002</v>
      </c>
      <c r="Q14" s="681">
        <v>3284698.1009999998</v>
      </c>
      <c r="R14" s="681">
        <v>236910.7887</v>
      </c>
      <c r="S14" s="681">
        <v>0</v>
      </c>
      <c r="T14" s="681"/>
      <c r="U14" s="681"/>
      <c r="V14" s="681"/>
      <c r="W14" s="681"/>
      <c r="X14" s="681"/>
      <c r="Y14" s="681"/>
      <c r="Z14" s="681"/>
      <c r="AA14" s="694"/>
    </row>
    <row r="15" spans="1:27">
      <c r="A15" s="442">
        <v>1.2</v>
      </c>
      <c r="B15" s="440" t="s">
        <v>682</v>
      </c>
      <c r="C15" s="698">
        <v>23000930.212809414</v>
      </c>
      <c r="D15" s="681">
        <v>2414471.9032072164</v>
      </c>
      <c r="E15" s="681">
        <v>22089.353968220399</v>
      </c>
      <c r="F15" s="681">
        <v>14240.800972565999</v>
      </c>
      <c r="G15" s="681">
        <v>0</v>
      </c>
      <c r="H15" s="681">
        <v>540916.98109050142</v>
      </c>
      <c r="I15" s="681">
        <v>62799.116384954999</v>
      </c>
      <c r="J15" s="681">
        <v>84957.243606080403</v>
      </c>
      <c r="K15" s="681">
        <v>0</v>
      </c>
      <c r="L15" s="681">
        <v>20045541.328511696</v>
      </c>
      <c r="M15" s="681">
        <v>1342466.10237972</v>
      </c>
      <c r="N15" s="681">
        <v>5245702.2562606903</v>
      </c>
      <c r="O15" s="681">
        <v>2486984.1155997999</v>
      </c>
      <c r="P15" s="681">
        <v>3388843.6792643401</v>
      </c>
      <c r="Q15" s="681">
        <v>2767082.8421497801</v>
      </c>
      <c r="R15" s="681">
        <v>148958.50902085</v>
      </c>
      <c r="S15" s="681">
        <v>3900.1475999999998</v>
      </c>
      <c r="T15" s="681">
        <v>0</v>
      </c>
      <c r="U15" s="681"/>
      <c r="V15" s="681"/>
      <c r="W15" s="681"/>
      <c r="X15" s="681"/>
      <c r="Y15" s="681"/>
      <c r="Z15" s="681"/>
      <c r="AA15" s="694"/>
    </row>
    <row r="16" spans="1:27">
      <c r="A16" s="441">
        <v>1.3</v>
      </c>
      <c r="B16" s="440" t="s">
        <v>527</v>
      </c>
      <c r="C16" s="439"/>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7"/>
    </row>
    <row r="17" spans="1:27" s="427" customFormat="1">
      <c r="A17" s="435" t="s">
        <v>489</v>
      </c>
      <c r="B17" s="436" t="s">
        <v>490</v>
      </c>
      <c r="C17" s="699">
        <v>1887602121.8777211</v>
      </c>
      <c r="D17" s="700">
        <v>1730239761.073688</v>
      </c>
      <c r="E17" s="700">
        <v>11530653.607028</v>
      </c>
      <c r="F17" s="700">
        <v>2638758.8069000002</v>
      </c>
      <c r="G17" s="700">
        <v>0</v>
      </c>
      <c r="H17" s="700">
        <v>79477400.774712995</v>
      </c>
      <c r="I17" s="700">
        <v>5709974.4884000001</v>
      </c>
      <c r="J17" s="700">
        <v>11116195.063798999</v>
      </c>
      <c r="K17" s="700">
        <v>0</v>
      </c>
      <c r="L17" s="700">
        <v>77884960.029320002</v>
      </c>
      <c r="M17" s="700">
        <v>4751400.6040000003</v>
      </c>
      <c r="N17" s="700">
        <v>15182221.716499999</v>
      </c>
      <c r="O17" s="700">
        <v>13075392.674582001</v>
      </c>
      <c r="P17" s="700">
        <v>13590689.761945</v>
      </c>
      <c r="Q17" s="700">
        <v>9438428.8659949992</v>
      </c>
      <c r="R17" s="700">
        <v>901857.40649800003</v>
      </c>
      <c r="S17" s="700">
        <v>97503.69</v>
      </c>
      <c r="T17" s="700"/>
      <c r="U17" s="700"/>
      <c r="V17" s="700"/>
      <c r="W17" s="700"/>
      <c r="X17" s="700"/>
      <c r="Y17" s="700"/>
      <c r="Z17" s="700"/>
      <c r="AA17" s="701"/>
    </row>
    <row r="18" spans="1:27" s="427" customFormat="1">
      <c r="A18" s="432" t="s">
        <v>491</v>
      </c>
      <c r="B18" s="433" t="s">
        <v>492</v>
      </c>
      <c r="C18" s="702">
        <v>1782114288.314054</v>
      </c>
      <c r="D18" s="700">
        <v>1627565713.861788</v>
      </c>
      <c r="E18" s="700">
        <v>11448879.165328</v>
      </c>
      <c r="F18" s="700">
        <v>2638758.8069000002</v>
      </c>
      <c r="G18" s="700">
        <v>0</v>
      </c>
      <c r="H18" s="700">
        <v>78267624.981913</v>
      </c>
      <c r="I18" s="700">
        <v>5656576.6458999999</v>
      </c>
      <c r="J18" s="700">
        <v>10889313.176599</v>
      </c>
      <c r="K18" s="700">
        <v>0</v>
      </c>
      <c r="L18" s="700">
        <v>76280949.470352992</v>
      </c>
      <c r="M18" s="700">
        <v>4676056.8380000005</v>
      </c>
      <c r="N18" s="700">
        <v>15113213.1774</v>
      </c>
      <c r="O18" s="700">
        <v>12954346.340582</v>
      </c>
      <c r="P18" s="700">
        <v>12576455.922578</v>
      </c>
      <c r="Q18" s="700">
        <v>9389975.8406949993</v>
      </c>
      <c r="R18" s="700">
        <v>901857.40649800003</v>
      </c>
      <c r="S18" s="700">
        <v>97503.69</v>
      </c>
      <c r="T18" s="700"/>
      <c r="U18" s="700"/>
      <c r="V18" s="700"/>
      <c r="W18" s="700"/>
      <c r="X18" s="700"/>
      <c r="Y18" s="700"/>
      <c r="Z18" s="700"/>
      <c r="AA18" s="701"/>
    </row>
    <row r="19" spans="1:27" s="427" customFormat="1">
      <c r="A19" s="435" t="s">
        <v>493</v>
      </c>
      <c r="B19" s="434" t="s">
        <v>494</v>
      </c>
      <c r="C19" s="703">
        <v>2927898743.4504228</v>
      </c>
      <c r="D19" s="700">
        <v>2744181417.2546349</v>
      </c>
      <c r="E19" s="700">
        <v>20473391.374887999</v>
      </c>
      <c r="F19" s="700">
        <v>4312936.5419570003</v>
      </c>
      <c r="G19" s="700">
        <v>0</v>
      </c>
      <c r="H19" s="700">
        <v>104254565.109929</v>
      </c>
      <c r="I19" s="700">
        <v>7064029.7413870003</v>
      </c>
      <c r="J19" s="700">
        <v>14276587.003332</v>
      </c>
      <c r="K19" s="700">
        <v>0</v>
      </c>
      <c r="L19" s="700">
        <v>79462761.085858986</v>
      </c>
      <c r="M19" s="700">
        <v>4267395.5364859998</v>
      </c>
      <c r="N19" s="700">
        <v>11997089.475370999</v>
      </c>
      <c r="O19" s="700">
        <v>14852610.968769999</v>
      </c>
      <c r="P19" s="700">
        <v>10294755.446742</v>
      </c>
      <c r="Q19" s="700">
        <v>6450225.3602329995</v>
      </c>
      <c r="R19" s="700">
        <v>1490075.869557</v>
      </c>
      <c r="S19" s="700">
        <v>205614.91972800001</v>
      </c>
      <c r="T19" s="700"/>
      <c r="U19" s="700"/>
      <c r="V19" s="700"/>
      <c r="W19" s="700"/>
      <c r="X19" s="700"/>
      <c r="Y19" s="700"/>
      <c r="Z19" s="700"/>
      <c r="AA19" s="701"/>
    </row>
    <row r="20" spans="1:27" s="427" customFormat="1">
      <c r="A20" s="432" t="s">
        <v>495</v>
      </c>
      <c r="B20" s="433" t="s">
        <v>492</v>
      </c>
      <c r="C20" s="702">
        <v>2625874904.4828687</v>
      </c>
      <c r="D20" s="700">
        <v>2450385769.703825</v>
      </c>
      <c r="E20" s="700">
        <v>20296379.316587999</v>
      </c>
      <c r="F20" s="700">
        <v>4312936.54195699</v>
      </c>
      <c r="G20" s="700">
        <v>0</v>
      </c>
      <c r="H20" s="700">
        <v>98376546.007918999</v>
      </c>
      <c r="I20" s="700">
        <v>6860125.5838869903</v>
      </c>
      <c r="J20" s="700">
        <v>13897091.647725999</v>
      </c>
      <c r="K20" s="700">
        <v>0</v>
      </c>
      <c r="L20" s="700">
        <v>77112588.771124989</v>
      </c>
      <c r="M20" s="700">
        <v>4130709.7276369999</v>
      </c>
      <c r="N20" s="700">
        <v>11903304.372979</v>
      </c>
      <c r="O20" s="700">
        <v>14716694.30277</v>
      </c>
      <c r="P20" s="700">
        <v>9287317.5361250006</v>
      </c>
      <c r="Q20" s="700">
        <v>6446286.3855329901</v>
      </c>
      <c r="R20" s="700">
        <v>1490075.869557</v>
      </c>
      <c r="S20" s="700">
        <v>205614.91972800001</v>
      </c>
      <c r="T20" s="700"/>
      <c r="U20" s="700"/>
      <c r="V20" s="700"/>
      <c r="W20" s="700"/>
      <c r="X20" s="700"/>
      <c r="Y20" s="700"/>
      <c r="Z20" s="700"/>
      <c r="AA20" s="701"/>
    </row>
    <row r="21" spans="1:27" s="427" customFormat="1">
      <c r="A21" s="431">
        <v>1.4</v>
      </c>
      <c r="B21" s="430" t="s">
        <v>496</v>
      </c>
      <c r="C21" s="704">
        <v>17479200.616292991</v>
      </c>
      <c r="D21" s="700">
        <v>16535681.697272988</v>
      </c>
      <c r="E21" s="700">
        <v>124035.07642000003</v>
      </c>
      <c r="F21" s="700">
        <v>0</v>
      </c>
      <c r="G21" s="700">
        <v>0</v>
      </c>
      <c r="H21" s="700">
        <v>224935.28474999999</v>
      </c>
      <c r="I21" s="700">
        <v>31327.42698</v>
      </c>
      <c r="J21" s="700">
        <v>54487.567439999999</v>
      </c>
      <c r="K21" s="700">
        <v>0</v>
      </c>
      <c r="L21" s="700">
        <v>443731.19613</v>
      </c>
      <c r="M21" s="700">
        <v>24277.076440000001</v>
      </c>
      <c r="N21" s="700">
        <v>31222.397379999999</v>
      </c>
      <c r="O21" s="700">
        <v>9502.8934800000006</v>
      </c>
      <c r="P21" s="700">
        <v>0</v>
      </c>
      <c r="Q21" s="700">
        <v>0</v>
      </c>
      <c r="R21" s="700">
        <v>0</v>
      </c>
      <c r="S21" s="700">
        <v>0</v>
      </c>
      <c r="T21" s="700">
        <v>0</v>
      </c>
      <c r="U21" s="700"/>
      <c r="V21" s="700"/>
      <c r="W21" s="700"/>
      <c r="X21" s="700"/>
      <c r="Y21" s="700"/>
      <c r="Z21" s="700"/>
      <c r="AA21" s="701"/>
    </row>
    <row r="22" spans="1:27" s="427" customFormat="1" ht="13.5" thickBot="1">
      <c r="A22" s="429">
        <v>1.5</v>
      </c>
      <c r="B22" s="428" t="s">
        <v>497</v>
      </c>
      <c r="C22" s="705">
        <v>0</v>
      </c>
      <c r="D22" s="706">
        <v>0</v>
      </c>
      <c r="E22" s="706">
        <v>0</v>
      </c>
      <c r="F22" s="706">
        <v>0</v>
      </c>
      <c r="G22" s="706">
        <v>0</v>
      </c>
      <c r="H22" s="706">
        <v>0</v>
      </c>
      <c r="I22" s="706">
        <v>0</v>
      </c>
      <c r="J22" s="706">
        <v>0</v>
      </c>
      <c r="K22" s="706">
        <v>0</v>
      </c>
      <c r="L22" s="706">
        <v>0</v>
      </c>
      <c r="M22" s="706">
        <v>0</v>
      </c>
      <c r="N22" s="706">
        <v>0</v>
      </c>
      <c r="O22" s="706">
        <v>0</v>
      </c>
      <c r="P22" s="706">
        <v>0</v>
      </c>
      <c r="Q22" s="706">
        <v>0</v>
      </c>
      <c r="R22" s="706">
        <v>0</v>
      </c>
      <c r="S22" s="706">
        <v>0</v>
      </c>
      <c r="T22" s="706"/>
      <c r="U22" s="706"/>
      <c r="V22" s="706"/>
      <c r="W22" s="706"/>
      <c r="X22" s="706"/>
      <c r="Y22" s="706"/>
      <c r="Z22" s="706"/>
      <c r="AA22" s="707"/>
    </row>
    <row r="23" spans="1:27">
      <c r="A23" s="41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activeCell="J24" sqref="J24"/>
    </sheetView>
  </sheetViews>
  <sheetFormatPr defaultColWidth="9.140625" defaultRowHeight="12.75"/>
  <cols>
    <col min="1" max="1" width="11.85546875" style="396" bestFit="1" customWidth="1"/>
    <col min="2" max="2" width="51.5703125" style="396" customWidth="1"/>
    <col min="3" max="3" width="16.5703125" style="396" bestFit="1" customWidth="1"/>
    <col min="4" max="5" width="16.140625" style="396" customWidth="1"/>
    <col min="6" max="6" width="16.140625" style="455" customWidth="1"/>
    <col min="7" max="7" width="10.28515625" style="455" customWidth="1"/>
    <col min="8" max="8" width="16.140625" style="396" customWidth="1"/>
    <col min="9" max="11" width="16.140625" style="455" customWidth="1"/>
    <col min="12" max="12" width="12.7109375" style="455" customWidth="1"/>
    <col min="13" max="16384" width="9.140625" style="396"/>
  </cols>
  <sheetData>
    <row r="1" spans="1:12" ht="13.5">
      <c r="A1" s="315" t="s">
        <v>30</v>
      </c>
      <c r="B1" s="663" t="str">
        <f>'Info '!C2</f>
        <v>JSC "BASISBANK"</v>
      </c>
      <c r="F1" s="396"/>
      <c r="G1" s="396"/>
      <c r="I1" s="396"/>
      <c r="J1" s="396"/>
      <c r="K1" s="396"/>
      <c r="L1" s="396"/>
    </row>
    <row r="2" spans="1:12">
      <c r="A2" s="316" t="s">
        <v>31</v>
      </c>
      <c r="B2" s="664">
        <f>'1. key ratios '!B2</f>
        <v>45199</v>
      </c>
      <c r="F2" s="396"/>
      <c r="G2" s="396"/>
      <c r="I2" s="396"/>
      <c r="J2" s="396"/>
      <c r="K2" s="396"/>
      <c r="L2" s="396"/>
    </row>
    <row r="3" spans="1:12">
      <c r="A3" s="317" t="s">
        <v>498</v>
      </c>
      <c r="F3" s="396"/>
      <c r="G3" s="396"/>
      <c r="I3" s="396"/>
      <c r="J3" s="396"/>
      <c r="K3" s="396"/>
      <c r="L3" s="396"/>
    </row>
    <row r="4" spans="1:12">
      <c r="F4" s="396"/>
      <c r="G4" s="396"/>
      <c r="I4" s="396"/>
      <c r="J4" s="396"/>
      <c r="K4" s="396"/>
      <c r="L4" s="396"/>
    </row>
    <row r="5" spans="1:12" ht="37.5" customHeight="1">
      <c r="A5" s="854" t="s">
        <v>515</v>
      </c>
      <c r="B5" s="855"/>
      <c r="C5" s="907" t="s">
        <v>499</v>
      </c>
      <c r="D5" s="908"/>
      <c r="E5" s="908"/>
      <c r="F5" s="908"/>
      <c r="G5" s="908"/>
      <c r="H5" s="909" t="s">
        <v>659</v>
      </c>
      <c r="I5" s="910"/>
      <c r="J5" s="910"/>
      <c r="K5" s="910"/>
      <c r="L5" s="911"/>
    </row>
    <row r="6" spans="1:12" ht="39.6" customHeight="1">
      <c r="A6" s="858"/>
      <c r="B6" s="859"/>
      <c r="C6" s="319"/>
      <c r="D6" s="394" t="s">
        <v>680</v>
      </c>
      <c r="E6" s="394" t="s">
        <v>679</v>
      </c>
      <c r="F6" s="394" t="s">
        <v>678</v>
      </c>
      <c r="G6" s="394" t="s">
        <v>677</v>
      </c>
      <c r="H6" s="458"/>
      <c r="I6" s="394" t="s">
        <v>680</v>
      </c>
      <c r="J6" s="394" t="s">
        <v>679</v>
      </c>
      <c r="K6" s="394" t="s">
        <v>678</v>
      </c>
      <c r="L6" s="394" t="s">
        <v>677</v>
      </c>
    </row>
    <row r="7" spans="1:12">
      <c r="A7" s="385">
        <v>1</v>
      </c>
      <c r="B7" s="402" t="s">
        <v>518</v>
      </c>
      <c r="C7" s="708">
        <v>70985147.399699986</v>
      </c>
      <c r="D7" s="708">
        <v>67240592.546899989</v>
      </c>
      <c r="E7" s="708">
        <v>1119703.0068000001</v>
      </c>
      <c r="F7" s="708">
        <v>2624851.8459999999</v>
      </c>
      <c r="G7" s="708">
        <v>0</v>
      </c>
      <c r="H7" s="708">
        <v>1061773.8967673795</v>
      </c>
      <c r="I7" s="708">
        <v>211847.76341826856</v>
      </c>
      <c r="J7" s="708">
        <v>10449.446012186687</v>
      </c>
      <c r="K7" s="708">
        <v>839476.68733692425</v>
      </c>
      <c r="L7" s="708">
        <v>0</v>
      </c>
    </row>
    <row r="8" spans="1:12">
      <c r="A8" s="385">
        <v>2</v>
      </c>
      <c r="B8" s="402" t="s">
        <v>431</v>
      </c>
      <c r="C8" s="708">
        <v>140271853.95349991</v>
      </c>
      <c r="D8" s="708">
        <v>138093452.5846999</v>
      </c>
      <c r="E8" s="708">
        <v>432040.4325</v>
      </c>
      <c r="F8" s="708">
        <v>1746360.9362999999</v>
      </c>
      <c r="G8" s="708">
        <v>0</v>
      </c>
      <c r="H8" s="708">
        <v>931805.77421636926</v>
      </c>
      <c r="I8" s="708">
        <v>348153.29893109575</v>
      </c>
      <c r="J8" s="708">
        <v>4015.013192755785</v>
      </c>
      <c r="K8" s="708">
        <v>579637.46209251776</v>
      </c>
      <c r="L8" s="708">
        <v>0</v>
      </c>
    </row>
    <row r="9" spans="1:12">
      <c r="A9" s="385">
        <v>3</v>
      </c>
      <c r="B9" s="402" t="s">
        <v>432</v>
      </c>
      <c r="C9" s="708">
        <v>92428.081600000005</v>
      </c>
      <c r="D9" s="708">
        <v>92428.081600000005</v>
      </c>
      <c r="E9" s="708">
        <v>0</v>
      </c>
      <c r="F9" s="708">
        <v>0</v>
      </c>
      <c r="G9" s="708">
        <v>0</v>
      </c>
      <c r="H9" s="708">
        <v>65.691373464335356</v>
      </c>
      <c r="I9" s="708">
        <v>65.691373464335356</v>
      </c>
      <c r="J9" s="708">
        <v>0</v>
      </c>
      <c r="K9" s="708">
        <v>0</v>
      </c>
      <c r="L9" s="708">
        <v>0</v>
      </c>
    </row>
    <row r="10" spans="1:12" ht="25.5">
      <c r="A10" s="385">
        <v>4</v>
      </c>
      <c r="B10" s="402" t="s">
        <v>519</v>
      </c>
      <c r="C10" s="708">
        <v>179071328.1453999</v>
      </c>
      <c r="D10" s="708">
        <v>169873069.01639989</v>
      </c>
      <c r="E10" s="708">
        <v>6185720.5573000005</v>
      </c>
      <c r="F10" s="708">
        <v>3012538.5717000002</v>
      </c>
      <c r="G10" s="708">
        <v>0</v>
      </c>
      <c r="H10" s="708">
        <v>555829.02659778809</v>
      </c>
      <c r="I10" s="708">
        <v>162956.22144997402</v>
      </c>
      <c r="J10" s="708">
        <v>43914.655396108246</v>
      </c>
      <c r="K10" s="708">
        <v>348958.14975170587</v>
      </c>
      <c r="L10" s="708">
        <v>0</v>
      </c>
    </row>
    <row r="11" spans="1:12">
      <c r="A11" s="385">
        <v>5</v>
      </c>
      <c r="B11" s="402" t="s">
        <v>433</v>
      </c>
      <c r="C11" s="708">
        <v>203444035.40759969</v>
      </c>
      <c r="D11" s="708">
        <v>179676765.07279968</v>
      </c>
      <c r="E11" s="708">
        <v>22096698.052099999</v>
      </c>
      <c r="F11" s="708">
        <v>1670572.2826999999</v>
      </c>
      <c r="G11" s="708">
        <v>0</v>
      </c>
      <c r="H11" s="708">
        <v>714880.70031029219</v>
      </c>
      <c r="I11" s="708">
        <v>183526.63967088854</v>
      </c>
      <c r="J11" s="708">
        <v>93277.918200967004</v>
      </c>
      <c r="K11" s="708">
        <v>438076.14243843668</v>
      </c>
      <c r="L11" s="708">
        <v>0</v>
      </c>
    </row>
    <row r="12" spans="1:12">
      <c r="A12" s="385">
        <v>6</v>
      </c>
      <c r="B12" s="402" t="s">
        <v>434</v>
      </c>
      <c r="C12" s="708">
        <v>114327073.12389991</v>
      </c>
      <c r="D12" s="708">
        <v>107274211.56509991</v>
      </c>
      <c r="E12" s="708">
        <v>1868172.9412</v>
      </c>
      <c r="F12" s="708">
        <v>5184688.6175999995</v>
      </c>
      <c r="G12" s="708">
        <v>0</v>
      </c>
      <c r="H12" s="708">
        <v>1019296.230188534</v>
      </c>
      <c r="I12" s="708">
        <v>162236.38594930797</v>
      </c>
      <c r="J12" s="708">
        <v>13426.328660468389</v>
      </c>
      <c r="K12" s="708">
        <v>843633.51557875762</v>
      </c>
      <c r="L12" s="708">
        <v>0</v>
      </c>
    </row>
    <row r="13" spans="1:12">
      <c r="A13" s="385">
        <v>7</v>
      </c>
      <c r="B13" s="402" t="s">
        <v>435</v>
      </c>
      <c r="C13" s="708">
        <v>67704234.649599791</v>
      </c>
      <c r="D13" s="708">
        <v>64451177.43169979</v>
      </c>
      <c r="E13" s="708">
        <v>2446446.9293</v>
      </c>
      <c r="F13" s="708">
        <v>806610.28859999997</v>
      </c>
      <c r="G13" s="708">
        <v>0</v>
      </c>
      <c r="H13" s="708">
        <v>420371.44433402957</v>
      </c>
      <c r="I13" s="708">
        <v>126773.34220710443</v>
      </c>
      <c r="J13" s="708">
        <v>13740.856034808272</v>
      </c>
      <c r="K13" s="708">
        <v>279857.24609211687</v>
      </c>
      <c r="L13" s="708">
        <v>0</v>
      </c>
    </row>
    <row r="14" spans="1:12">
      <c r="A14" s="385">
        <v>8</v>
      </c>
      <c r="B14" s="402" t="s">
        <v>436</v>
      </c>
      <c r="C14" s="708">
        <v>81691033.46559979</v>
      </c>
      <c r="D14" s="708">
        <v>79650276.629899785</v>
      </c>
      <c r="E14" s="708">
        <v>708459.29159999988</v>
      </c>
      <c r="F14" s="708">
        <v>1332297.5441000001</v>
      </c>
      <c r="G14" s="708">
        <v>0</v>
      </c>
      <c r="H14" s="708">
        <v>496998.42386419757</v>
      </c>
      <c r="I14" s="708">
        <v>124080.68434083894</v>
      </c>
      <c r="J14" s="708">
        <v>3053.337717286744</v>
      </c>
      <c r="K14" s="708">
        <v>369864.40180607187</v>
      </c>
      <c r="L14" s="708">
        <v>0</v>
      </c>
    </row>
    <row r="15" spans="1:12">
      <c r="A15" s="385">
        <v>9</v>
      </c>
      <c r="B15" s="402" t="s">
        <v>437</v>
      </c>
      <c r="C15" s="708">
        <v>85455218.399799988</v>
      </c>
      <c r="D15" s="708">
        <v>75968629.734899998</v>
      </c>
      <c r="E15" s="708">
        <v>8901664.4839000013</v>
      </c>
      <c r="F15" s="708">
        <v>584924.18099999998</v>
      </c>
      <c r="G15" s="708">
        <v>0</v>
      </c>
      <c r="H15" s="708">
        <v>368659.35990202264</v>
      </c>
      <c r="I15" s="708">
        <v>81439.790905423622</v>
      </c>
      <c r="J15" s="708">
        <v>75956.729682856545</v>
      </c>
      <c r="K15" s="708">
        <v>211262.8393137425</v>
      </c>
      <c r="L15" s="708">
        <v>0</v>
      </c>
    </row>
    <row r="16" spans="1:12">
      <c r="A16" s="385">
        <v>10</v>
      </c>
      <c r="B16" s="402" t="s">
        <v>438</v>
      </c>
      <c r="C16" s="708">
        <v>10769691.542599998</v>
      </c>
      <c r="D16" s="708">
        <v>10469088.278499998</v>
      </c>
      <c r="E16" s="708">
        <v>12508.8927</v>
      </c>
      <c r="F16" s="708">
        <v>288094.3714</v>
      </c>
      <c r="G16" s="708">
        <v>0</v>
      </c>
      <c r="H16" s="708">
        <v>49879.214085285668</v>
      </c>
      <c r="I16" s="708">
        <v>10747.843565697647</v>
      </c>
      <c r="J16" s="708">
        <v>152.28694735136798</v>
      </c>
      <c r="K16" s="708">
        <v>38979.083572236654</v>
      </c>
      <c r="L16" s="708">
        <v>0</v>
      </c>
    </row>
    <row r="17" spans="1:12">
      <c r="A17" s="385">
        <v>11</v>
      </c>
      <c r="B17" s="402" t="s">
        <v>439</v>
      </c>
      <c r="C17" s="708">
        <v>15864302.318799999</v>
      </c>
      <c r="D17" s="708">
        <v>15844343.538499998</v>
      </c>
      <c r="E17" s="708">
        <v>0</v>
      </c>
      <c r="F17" s="708">
        <v>19958.780299999999</v>
      </c>
      <c r="G17" s="708">
        <v>0</v>
      </c>
      <c r="H17" s="708">
        <v>34130.019156623865</v>
      </c>
      <c r="I17" s="708">
        <v>31607.779236508246</v>
      </c>
      <c r="J17" s="708">
        <v>0</v>
      </c>
      <c r="K17" s="708">
        <v>2522.2399201156195</v>
      </c>
      <c r="L17" s="708">
        <v>0</v>
      </c>
    </row>
    <row r="18" spans="1:12">
      <c r="A18" s="385">
        <v>12</v>
      </c>
      <c r="B18" s="402" t="s">
        <v>440</v>
      </c>
      <c r="C18" s="708">
        <v>73341234.99199979</v>
      </c>
      <c r="D18" s="708">
        <v>66543937.180699795</v>
      </c>
      <c r="E18" s="708">
        <v>5919151.7057999903</v>
      </c>
      <c r="F18" s="708">
        <v>878146.10550000006</v>
      </c>
      <c r="G18" s="708">
        <v>0</v>
      </c>
      <c r="H18" s="708">
        <v>476011.23425585718</v>
      </c>
      <c r="I18" s="708">
        <v>112807.55154709212</v>
      </c>
      <c r="J18" s="708">
        <v>29588.408616792443</v>
      </c>
      <c r="K18" s="708">
        <v>333615.27409197262</v>
      </c>
      <c r="L18" s="708">
        <v>0</v>
      </c>
    </row>
    <row r="19" spans="1:12">
      <c r="A19" s="385">
        <v>13</v>
      </c>
      <c r="B19" s="402" t="s">
        <v>441</v>
      </c>
      <c r="C19" s="708">
        <v>27767840.234799977</v>
      </c>
      <c r="D19" s="708">
        <v>26396320.812599979</v>
      </c>
      <c r="E19" s="708">
        <v>237198.18849999999</v>
      </c>
      <c r="F19" s="708">
        <v>1134321.2337</v>
      </c>
      <c r="G19" s="708">
        <v>0</v>
      </c>
      <c r="H19" s="708">
        <v>442546.78785889904</v>
      </c>
      <c r="I19" s="708">
        <v>66087.974293405699</v>
      </c>
      <c r="J19" s="708">
        <v>2118.0810820728102</v>
      </c>
      <c r="K19" s="708">
        <v>374340.73248342052</v>
      </c>
      <c r="L19" s="708">
        <v>0</v>
      </c>
    </row>
    <row r="20" spans="1:12">
      <c r="A20" s="385">
        <v>14</v>
      </c>
      <c r="B20" s="402" t="s">
        <v>442</v>
      </c>
      <c r="C20" s="708">
        <v>161351208.71419975</v>
      </c>
      <c r="D20" s="708">
        <v>132802780.01989979</v>
      </c>
      <c r="E20" s="708">
        <v>7378176.1145000001</v>
      </c>
      <c r="F20" s="708">
        <v>21170252.579799984</v>
      </c>
      <c r="G20" s="708">
        <v>0</v>
      </c>
      <c r="H20" s="708">
        <v>6480134.0609981455</v>
      </c>
      <c r="I20" s="708">
        <v>171357.5418536847</v>
      </c>
      <c r="J20" s="708">
        <v>32513.467010178076</v>
      </c>
      <c r="K20" s="708">
        <v>6276263.0521342829</v>
      </c>
      <c r="L20" s="708">
        <v>0</v>
      </c>
    </row>
    <row r="21" spans="1:12">
      <c r="A21" s="385">
        <v>15</v>
      </c>
      <c r="B21" s="402" t="s">
        <v>443</v>
      </c>
      <c r="C21" s="708">
        <v>34045294.030499898</v>
      </c>
      <c r="D21" s="708">
        <v>30178647.7365999</v>
      </c>
      <c r="E21" s="708">
        <v>164352.54980000001</v>
      </c>
      <c r="F21" s="708">
        <v>3702293.7441000002</v>
      </c>
      <c r="G21" s="708">
        <v>0</v>
      </c>
      <c r="H21" s="708">
        <v>1171259.5801111183</v>
      </c>
      <c r="I21" s="708">
        <v>49583.688855551402</v>
      </c>
      <c r="J21" s="708">
        <v>680.49876233801137</v>
      </c>
      <c r="K21" s="708">
        <v>1120995.3924932289</v>
      </c>
      <c r="L21" s="708">
        <v>0</v>
      </c>
    </row>
    <row r="22" spans="1:12">
      <c r="A22" s="385">
        <v>16</v>
      </c>
      <c r="B22" s="402" t="s">
        <v>444</v>
      </c>
      <c r="C22" s="708">
        <v>22543031.305099983</v>
      </c>
      <c r="D22" s="708">
        <v>14099475.87089999</v>
      </c>
      <c r="E22" s="708">
        <v>8348600.7996999901</v>
      </c>
      <c r="F22" s="708">
        <v>94954.634500000015</v>
      </c>
      <c r="G22" s="708">
        <v>0</v>
      </c>
      <c r="H22" s="708">
        <v>122278.90944346433</v>
      </c>
      <c r="I22" s="708">
        <v>47494.738539421109</v>
      </c>
      <c r="J22" s="708">
        <v>46772.769932146919</v>
      </c>
      <c r="K22" s="708">
        <v>28011.400971896313</v>
      </c>
      <c r="L22" s="708">
        <v>0</v>
      </c>
    </row>
    <row r="23" spans="1:12">
      <c r="A23" s="385">
        <v>17</v>
      </c>
      <c r="B23" s="402" t="s">
        <v>522</v>
      </c>
      <c r="C23" s="708">
        <v>6200650.382100001</v>
      </c>
      <c r="D23" s="708">
        <v>5830452.4109000005</v>
      </c>
      <c r="E23" s="708">
        <v>0</v>
      </c>
      <c r="F23" s="708">
        <v>370197.97120000003</v>
      </c>
      <c r="G23" s="708">
        <v>0</v>
      </c>
      <c r="H23" s="708">
        <v>110472.29182762763</v>
      </c>
      <c r="I23" s="708">
        <v>9139.9776580198613</v>
      </c>
      <c r="J23" s="708">
        <v>0</v>
      </c>
      <c r="K23" s="708">
        <v>101332.31416960777</v>
      </c>
      <c r="L23" s="708">
        <v>0</v>
      </c>
    </row>
    <row r="24" spans="1:12">
      <c r="A24" s="385">
        <v>18</v>
      </c>
      <c r="B24" s="402" t="s">
        <v>445</v>
      </c>
      <c r="C24" s="708">
        <v>96473680.461400002</v>
      </c>
      <c r="D24" s="708">
        <v>95262625.254199997</v>
      </c>
      <c r="E24" s="708">
        <v>235341.01250000001</v>
      </c>
      <c r="F24" s="708">
        <v>975714.19469999999</v>
      </c>
      <c r="G24" s="708">
        <v>0</v>
      </c>
      <c r="H24" s="708">
        <v>786690.16812550789</v>
      </c>
      <c r="I24" s="708">
        <v>406115.95608635497</v>
      </c>
      <c r="J24" s="708">
        <v>2461.7485469331127</v>
      </c>
      <c r="K24" s="708">
        <v>378112.46349221974</v>
      </c>
      <c r="L24" s="708">
        <v>0</v>
      </c>
    </row>
    <row r="25" spans="1:12">
      <c r="A25" s="385">
        <v>19</v>
      </c>
      <c r="B25" s="402" t="s">
        <v>446</v>
      </c>
      <c r="C25" s="708">
        <v>14830146.591499999</v>
      </c>
      <c r="D25" s="708">
        <v>14787124.691699998</v>
      </c>
      <c r="E25" s="708">
        <v>43021.899799999999</v>
      </c>
      <c r="F25" s="708">
        <v>0</v>
      </c>
      <c r="G25" s="708">
        <v>0</v>
      </c>
      <c r="H25" s="708">
        <v>33420.81920728628</v>
      </c>
      <c r="I25" s="708">
        <v>32406.610891485285</v>
      </c>
      <c r="J25" s="708">
        <v>1014.2083158009933</v>
      </c>
      <c r="K25" s="708">
        <v>0</v>
      </c>
      <c r="L25" s="708">
        <v>0</v>
      </c>
    </row>
    <row r="26" spans="1:12">
      <c r="A26" s="385">
        <v>20</v>
      </c>
      <c r="B26" s="402" t="s">
        <v>521</v>
      </c>
      <c r="C26" s="708">
        <v>137518345.92179999</v>
      </c>
      <c r="D26" s="708">
        <v>135831762.75409999</v>
      </c>
      <c r="E26" s="708">
        <v>630996.79500000004</v>
      </c>
      <c r="F26" s="708">
        <v>1055586.3726999999</v>
      </c>
      <c r="G26" s="708">
        <v>0</v>
      </c>
      <c r="H26" s="708">
        <v>698760.69408211112</v>
      </c>
      <c r="I26" s="708">
        <v>288832.71751185134</v>
      </c>
      <c r="J26" s="708">
        <v>5770.5557321239594</v>
      </c>
      <c r="K26" s="708">
        <v>404157.42083813588</v>
      </c>
      <c r="L26" s="708">
        <v>0</v>
      </c>
    </row>
    <row r="27" spans="1:12">
      <c r="A27" s="385">
        <v>21</v>
      </c>
      <c r="B27" s="402" t="s">
        <v>447</v>
      </c>
      <c r="C27" s="708">
        <v>20907111.050700001</v>
      </c>
      <c r="D27" s="708">
        <v>20209169.2126</v>
      </c>
      <c r="E27" s="708">
        <v>136670.45379999999</v>
      </c>
      <c r="F27" s="708">
        <v>561271.38430000003</v>
      </c>
      <c r="G27" s="708">
        <v>0</v>
      </c>
      <c r="H27" s="708">
        <v>179503.38433145423</v>
      </c>
      <c r="I27" s="708">
        <v>26071.758037443808</v>
      </c>
      <c r="J27" s="708">
        <v>1287.1603733535499</v>
      </c>
      <c r="K27" s="708">
        <v>152144.46592065689</v>
      </c>
      <c r="L27" s="708">
        <v>0</v>
      </c>
    </row>
    <row r="28" spans="1:12">
      <c r="A28" s="385">
        <v>22</v>
      </c>
      <c r="B28" s="402" t="s">
        <v>448</v>
      </c>
      <c r="C28" s="708">
        <v>7465144.1593999993</v>
      </c>
      <c r="D28" s="708">
        <v>6965391.3668</v>
      </c>
      <c r="E28" s="708">
        <v>165590.3817</v>
      </c>
      <c r="F28" s="708">
        <v>334162.41090000002</v>
      </c>
      <c r="G28" s="708">
        <v>0</v>
      </c>
      <c r="H28" s="708">
        <v>119410.55575619741</v>
      </c>
      <c r="I28" s="708">
        <v>18234.01640969648</v>
      </c>
      <c r="J28" s="708">
        <v>1591.8727357087248</v>
      </c>
      <c r="K28" s="708">
        <v>99584.666610792206</v>
      </c>
      <c r="L28" s="708">
        <v>0</v>
      </c>
    </row>
    <row r="29" spans="1:12">
      <c r="A29" s="385">
        <v>23</v>
      </c>
      <c r="B29" s="402" t="s">
        <v>449</v>
      </c>
      <c r="C29" s="708">
        <v>299658198.963099</v>
      </c>
      <c r="D29" s="708">
        <v>288215780.93839896</v>
      </c>
      <c r="E29" s="708">
        <v>3896552.5482999999</v>
      </c>
      <c r="F29" s="708">
        <v>7545865.4764</v>
      </c>
      <c r="G29" s="708">
        <v>0</v>
      </c>
      <c r="H29" s="708">
        <v>3009750.0110759549</v>
      </c>
      <c r="I29" s="708">
        <v>739310.03041826794</v>
      </c>
      <c r="J29" s="708">
        <v>37535.978938047607</v>
      </c>
      <c r="K29" s="708">
        <v>2232904.0017196392</v>
      </c>
      <c r="L29" s="708">
        <v>0</v>
      </c>
    </row>
    <row r="30" spans="1:12">
      <c r="A30" s="385">
        <v>24</v>
      </c>
      <c r="B30" s="402" t="s">
        <v>520</v>
      </c>
      <c r="C30" s="708">
        <v>131587853.73479979</v>
      </c>
      <c r="D30" s="708">
        <v>124863343.33239979</v>
      </c>
      <c r="E30" s="708">
        <v>2499508.1991999997</v>
      </c>
      <c r="F30" s="708">
        <v>4225002.2031999994</v>
      </c>
      <c r="G30" s="708">
        <v>0</v>
      </c>
      <c r="H30" s="708">
        <v>1305166.0692832388</v>
      </c>
      <c r="I30" s="708">
        <v>134015.51822512981</v>
      </c>
      <c r="J30" s="708">
        <v>11834.141267674349</v>
      </c>
      <c r="K30" s="708">
        <v>1159316.4097904346</v>
      </c>
      <c r="L30" s="708">
        <v>0</v>
      </c>
    </row>
    <row r="31" spans="1:12">
      <c r="A31" s="385">
        <v>25</v>
      </c>
      <c r="B31" s="402" t="s">
        <v>450</v>
      </c>
      <c r="C31" s="708">
        <v>121005811.71789989</v>
      </c>
      <c r="D31" s="708">
        <v>108434461.35009989</v>
      </c>
      <c r="E31" s="708">
        <v>4064034.2960999999</v>
      </c>
      <c r="F31" s="708">
        <v>8507316.0716999993</v>
      </c>
      <c r="G31" s="708">
        <v>0</v>
      </c>
      <c r="H31" s="708">
        <v>2989040.5948100616</v>
      </c>
      <c r="I31" s="708">
        <v>216086.02779002106</v>
      </c>
      <c r="J31" s="708">
        <v>45785.674012072355</v>
      </c>
      <c r="K31" s="708">
        <v>2727168.8930079681</v>
      </c>
      <c r="L31" s="708">
        <v>0</v>
      </c>
    </row>
    <row r="32" spans="1:12">
      <c r="A32" s="385">
        <v>26</v>
      </c>
      <c r="B32" s="402" t="s">
        <v>517</v>
      </c>
      <c r="C32" s="708">
        <v>203799837.96079996</v>
      </c>
      <c r="D32" s="708">
        <v>174508037.40499997</v>
      </c>
      <c r="E32" s="708">
        <v>10411567.632399987</v>
      </c>
      <c r="F32" s="708">
        <v>18880232.923400003</v>
      </c>
      <c r="G32" s="708">
        <v>0</v>
      </c>
      <c r="H32" s="708">
        <v>7384619.7709383201</v>
      </c>
      <c r="I32" s="708">
        <v>1227274.5218264549</v>
      </c>
      <c r="J32" s="708">
        <v>210456.56585391855</v>
      </c>
      <c r="K32" s="708">
        <v>5946888.6832579467</v>
      </c>
      <c r="L32" s="708">
        <v>0</v>
      </c>
    </row>
    <row r="33" spans="1:12">
      <c r="A33" s="385">
        <v>27</v>
      </c>
      <c r="B33" s="457" t="s">
        <v>64</v>
      </c>
      <c r="C33" s="709">
        <v>2328171736.7081971</v>
      </c>
      <c r="D33" s="709">
        <v>2153563344.8178973</v>
      </c>
      <c r="E33" s="709">
        <v>87902177.164499998</v>
      </c>
      <c r="F33" s="709">
        <v>86706214.725799963</v>
      </c>
      <c r="G33" s="709">
        <v>0</v>
      </c>
      <c r="H33" s="709">
        <v>30962754.712901235</v>
      </c>
      <c r="I33" s="709">
        <v>4988254.0709924521</v>
      </c>
      <c r="J33" s="709">
        <v>687397.70302395057</v>
      </c>
      <c r="K33" s="709">
        <v>25287102.938884832</v>
      </c>
      <c r="L33" s="709">
        <v>0</v>
      </c>
    </row>
    <row r="34" spans="1:12">
      <c r="A34" s="416"/>
      <c r="B34" s="416"/>
      <c r="C34" s="416"/>
      <c r="D34" s="416"/>
      <c r="E34" s="416"/>
      <c r="H34" s="416"/>
    </row>
    <row r="35" spans="1:12">
      <c r="A35" s="416"/>
      <c r="B35" s="456"/>
      <c r="C35" s="456"/>
      <c r="D35" s="416"/>
      <c r="E35" s="416"/>
      <c r="H35" s="41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activeCell="C5" sqref="C5"/>
    </sheetView>
  </sheetViews>
  <sheetFormatPr defaultColWidth="8.7109375" defaultRowHeight="12"/>
  <cols>
    <col min="1" max="1" width="11.85546875" style="459" bestFit="1" customWidth="1"/>
    <col min="2" max="2" width="68.7109375" style="459" customWidth="1"/>
    <col min="3" max="3" width="21.42578125" style="459" customWidth="1"/>
    <col min="4" max="6" width="16" style="459" customWidth="1"/>
    <col min="7" max="9" width="14.7109375" style="459" customWidth="1"/>
    <col min="10" max="11" width="22.28515625" style="459" customWidth="1"/>
    <col min="12" max="16384" width="8.7109375" style="459"/>
  </cols>
  <sheetData>
    <row r="1" spans="1:11" s="396" customFormat="1" ht="13.5">
      <c r="A1" s="315" t="s">
        <v>30</v>
      </c>
      <c r="B1" s="663" t="str">
        <f>'Info '!C2</f>
        <v>JSC "BASISBANK"</v>
      </c>
    </row>
    <row r="2" spans="1:11" s="396" customFormat="1" ht="12.75">
      <c r="A2" s="316" t="s">
        <v>31</v>
      </c>
      <c r="B2" s="664">
        <f>'1. key ratios '!B2</f>
        <v>45199</v>
      </c>
    </row>
    <row r="3" spans="1:11" s="396" customFormat="1" ht="12.75">
      <c r="A3" s="317" t="s">
        <v>500</v>
      </c>
    </row>
    <row r="4" spans="1:11">
      <c r="C4" s="462"/>
      <c r="D4" s="462"/>
      <c r="E4" s="462"/>
      <c r="F4" s="462"/>
      <c r="G4" s="462"/>
      <c r="H4" s="462"/>
      <c r="I4" s="462"/>
      <c r="J4" s="462"/>
      <c r="K4" s="462"/>
    </row>
    <row r="5" spans="1:11" ht="104.1" customHeight="1">
      <c r="A5" s="912" t="s">
        <v>685</v>
      </c>
      <c r="B5" s="913"/>
      <c r="C5" s="461" t="s">
        <v>501</v>
      </c>
      <c r="D5" s="461" t="s">
        <v>502</v>
      </c>
      <c r="E5" s="461" t="s">
        <v>503</v>
      </c>
      <c r="F5" s="461" t="s">
        <v>504</v>
      </c>
      <c r="G5" s="461" t="s">
        <v>505</v>
      </c>
      <c r="H5" s="461" t="s">
        <v>506</v>
      </c>
      <c r="I5" s="461" t="s">
        <v>507</v>
      </c>
      <c r="J5" s="461" t="s">
        <v>508</v>
      </c>
      <c r="K5" s="461" t="s">
        <v>509</v>
      </c>
    </row>
    <row r="6" spans="1:11" ht="12.75">
      <c r="A6" s="384">
        <v>1</v>
      </c>
      <c r="B6" s="384" t="s">
        <v>469</v>
      </c>
      <c r="C6" s="681">
        <v>58862293.112434007</v>
      </c>
      <c r="D6" s="681">
        <v>17479200.616292991</v>
      </c>
      <c r="E6" s="681">
        <v>0</v>
      </c>
      <c r="F6" s="681">
        <v>0</v>
      </c>
      <c r="G6" s="681">
        <v>1746224575.1612606</v>
      </c>
      <c r="H6" s="681">
        <v>59143436.963314004</v>
      </c>
      <c r="I6" s="681">
        <v>115526698.77393381</v>
      </c>
      <c r="J6" s="681">
        <v>48757275.06389799</v>
      </c>
      <c r="K6" s="681">
        <v>282178032.26886618</v>
      </c>
    </row>
    <row r="7" spans="1:11" ht="12.75">
      <c r="A7" s="384">
        <v>2</v>
      </c>
      <c r="B7" s="385" t="s">
        <v>510</v>
      </c>
      <c r="C7" s="681"/>
      <c r="D7" s="681"/>
      <c r="E7" s="681"/>
      <c r="F7" s="681"/>
      <c r="G7" s="681"/>
      <c r="H7" s="681"/>
      <c r="I7" s="681"/>
      <c r="J7" s="681"/>
      <c r="K7" s="681">
        <v>56984416.469999999</v>
      </c>
    </row>
    <row r="8" spans="1:11" ht="12.75">
      <c r="A8" s="384">
        <v>3</v>
      </c>
      <c r="B8" s="385" t="s">
        <v>477</v>
      </c>
      <c r="C8" s="681">
        <v>27478027.438572001</v>
      </c>
      <c r="D8" s="681">
        <v>0</v>
      </c>
      <c r="E8" s="681">
        <v>0</v>
      </c>
      <c r="F8" s="681">
        <v>0</v>
      </c>
      <c r="G8" s="681">
        <v>293138138.761536</v>
      </c>
      <c r="H8" s="681">
        <v>9149982.8821709994</v>
      </c>
      <c r="I8" s="681">
        <v>46593131.419308007</v>
      </c>
      <c r="J8" s="681">
        <v>71321378.338806987</v>
      </c>
      <c r="K8" s="681">
        <v>92150020.472806007</v>
      </c>
    </row>
    <row r="9" spans="1:11" ht="12.75">
      <c r="A9" s="384">
        <v>4</v>
      </c>
      <c r="B9" s="417" t="s">
        <v>511</v>
      </c>
      <c r="C9" s="710">
        <v>500374.04029999999</v>
      </c>
      <c r="D9" s="710">
        <v>508733.56342999998</v>
      </c>
      <c r="E9" s="710">
        <v>0</v>
      </c>
      <c r="F9" s="710">
        <v>0</v>
      </c>
      <c r="G9" s="710">
        <v>75300640.863023058</v>
      </c>
      <c r="H9" s="710">
        <v>0</v>
      </c>
      <c r="I9" s="710">
        <v>1604010.5589669992</v>
      </c>
      <c r="J9" s="710">
        <v>103062.35335600001</v>
      </c>
      <c r="K9" s="710">
        <v>8689393.3467240259</v>
      </c>
    </row>
    <row r="10" spans="1:11" ht="12.75">
      <c r="A10" s="384">
        <v>5</v>
      </c>
      <c r="B10" s="406" t="s">
        <v>512</v>
      </c>
      <c r="C10" s="710"/>
      <c r="D10" s="710"/>
      <c r="E10" s="710"/>
      <c r="F10" s="710"/>
      <c r="G10" s="710"/>
      <c r="H10" s="710"/>
      <c r="I10" s="710"/>
      <c r="J10" s="710"/>
      <c r="K10" s="710">
        <v>0</v>
      </c>
    </row>
    <row r="11" spans="1:11" ht="12.75">
      <c r="A11" s="384">
        <v>6</v>
      </c>
      <c r="B11" s="406" t="s">
        <v>513</v>
      </c>
      <c r="C11" s="710">
        <v>920820.72</v>
      </c>
      <c r="D11" s="710">
        <v>0</v>
      </c>
      <c r="E11" s="710">
        <v>0</v>
      </c>
      <c r="F11" s="710">
        <v>0</v>
      </c>
      <c r="G11" s="710">
        <v>1693586.19</v>
      </c>
      <c r="H11" s="710">
        <v>0</v>
      </c>
      <c r="I11" s="710">
        <v>0</v>
      </c>
      <c r="J11" s="710">
        <v>0</v>
      </c>
      <c r="K11" s="710">
        <v>96620</v>
      </c>
    </row>
    <row r="13" spans="1:11" ht="15">
      <c r="B13" s="46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election activeCell="B25" sqref="B25"/>
    </sheetView>
  </sheetViews>
  <sheetFormatPr defaultColWidth="8.7109375" defaultRowHeight="15"/>
  <cols>
    <col min="1" max="1" width="10" style="463" bestFit="1" customWidth="1"/>
    <col min="2" max="2" width="62" style="463" customWidth="1"/>
    <col min="3" max="3" width="12.85546875" style="463" bestFit="1" customWidth="1"/>
    <col min="4" max="6" width="15.42578125" style="463" customWidth="1"/>
    <col min="7" max="7" width="5.7109375" style="463" customWidth="1"/>
    <col min="8" max="8" width="12.85546875" style="463" bestFit="1" customWidth="1"/>
    <col min="9" max="11" width="17.28515625" style="463" customWidth="1"/>
    <col min="12" max="12" width="11" style="463" customWidth="1"/>
    <col min="13" max="13" width="12" style="463" bestFit="1" customWidth="1"/>
    <col min="14" max="17" width="16.140625" style="463" customWidth="1"/>
    <col min="18" max="18" width="12.42578125" style="463" bestFit="1" customWidth="1"/>
    <col min="19" max="21" width="21" style="463" customWidth="1"/>
    <col min="22" max="22" width="31" style="463" customWidth="1"/>
    <col min="23" max="16384" width="8.7109375" style="463"/>
  </cols>
  <sheetData>
    <row r="1" spans="1:22">
      <c r="A1" s="315" t="s">
        <v>30</v>
      </c>
      <c r="B1" s="663" t="str">
        <f>'Info '!C2</f>
        <v>JSC "BASISBANK"</v>
      </c>
    </row>
    <row r="2" spans="1:22">
      <c r="A2" s="316" t="s">
        <v>31</v>
      </c>
      <c r="B2" s="664">
        <f>'1. key ratios '!B2</f>
        <v>45199</v>
      </c>
    </row>
    <row r="3" spans="1:22">
      <c r="A3" s="317" t="s">
        <v>528</v>
      </c>
      <c r="B3" s="396"/>
    </row>
    <row r="4" spans="1:22">
      <c r="A4" s="317"/>
      <c r="B4" s="396"/>
    </row>
    <row r="5" spans="1:22" ht="24" customHeight="1">
      <c r="A5" s="914" t="s">
        <v>529</v>
      </c>
      <c r="B5" s="915"/>
      <c r="C5" s="919" t="s">
        <v>686</v>
      </c>
      <c r="D5" s="919"/>
      <c r="E5" s="919"/>
      <c r="F5" s="919"/>
      <c r="G5" s="919"/>
      <c r="H5" s="919" t="s">
        <v>547</v>
      </c>
      <c r="I5" s="919"/>
      <c r="J5" s="919"/>
      <c r="K5" s="919"/>
      <c r="L5" s="919"/>
      <c r="M5" s="919" t="s">
        <v>659</v>
      </c>
      <c r="N5" s="919"/>
      <c r="O5" s="919"/>
      <c r="P5" s="919"/>
      <c r="Q5" s="919"/>
      <c r="R5" s="918" t="s">
        <v>530</v>
      </c>
      <c r="S5" s="918" t="s">
        <v>544</v>
      </c>
      <c r="T5" s="918" t="s">
        <v>545</v>
      </c>
      <c r="U5" s="918" t="s">
        <v>697</v>
      </c>
      <c r="V5" s="918" t="s">
        <v>698</v>
      </c>
    </row>
    <row r="6" spans="1:22" ht="36" customHeight="1">
      <c r="A6" s="916"/>
      <c r="B6" s="917"/>
      <c r="C6" s="473"/>
      <c r="D6" s="394" t="s">
        <v>680</v>
      </c>
      <c r="E6" s="394" t="s">
        <v>679</v>
      </c>
      <c r="F6" s="394" t="s">
        <v>678</v>
      </c>
      <c r="G6" s="394" t="s">
        <v>677</v>
      </c>
      <c r="H6" s="473"/>
      <c r="I6" s="394" t="s">
        <v>680</v>
      </c>
      <c r="J6" s="394" t="s">
        <v>679</v>
      </c>
      <c r="K6" s="394" t="s">
        <v>678</v>
      </c>
      <c r="L6" s="394" t="s">
        <v>677</v>
      </c>
      <c r="M6" s="473"/>
      <c r="N6" s="394" t="s">
        <v>680</v>
      </c>
      <c r="O6" s="394" t="s">
        <v>679</v>
      </c>
      <c r="P6" s="394" t="s">
        <v>678</v>
      </c>
      <c r="Q6" s="394" t="s">
        <v>677</v>
      </c>
      <c r="R6" s="918"/>
      <c r="S6" s="918"/>
      <c r="T6" s="918"/>
      <c r="U6" s="918"/>
      <c r="V6" s="918"/>
    </row>
    <row r="7" spans="1:22">
      <c r="A7" s="471">
        <v>1</v>
      </c>
      <c r="B7" s="472" t="s">
        <v>538</v>
      </c>
      <c r="C7" s="710">
        <v>5422494.5906000007</v>
      </c>
      <c r="D7" s="710">
        <v>3956763.4298999999</v>
      </c>
      <c r="E7" s="710">
        <v>364474.44</v>
      </c>
      <c r="F7" s="710">
        <v>1101256.7206999999</v>
      </c>
      <c r="G7" s="710">
        <v>0</v>
      </c>
      <c r="H7" s="710">
        <v>5677730.4369000001</v>
      </c>
      <c r="I7" s="710">
        <v>4012708.0735999998</v>
      </c>
      <c r="J7" s="710">
        <v>381593.26179999998</v>
      </c>
      <c r="K7" s="710">
        <v>1283429.1014999999</v>
      </c>
      <c r="L7" s="710">
        <v>0</v>
      </c>
      <c r="M7" s="710">
        <v>840807.1565981732</v>
      </c>
      <c r="N7" s="710">
        <v>40954.702802343818</v>
      </c>
      <c r="O7" s="710">
        <v>3733.76305315231</v>
      </c>
      <c r="P7" s="710">
        <v>796118.69074267708</v>
      </c>
      <c r="Q7" s="710">
        <v>0</v>
      </c>
      <c r="R7" s="710">
        <v>376</v>
      </c>
      <c r="S7" s="712">
        <v>0</v>
      </c>
      <c r="T7" s="712">
        <v>0</v>
      </c>
      <c r="U7" s="712">
        <v>0.213034</v>
      </c>
      <c r="V7" s="710">
        <v>34.346777000000003</v>
      </c>
    </row>
    <row r="8" spans="1:22">
      <c r="A8" s="471">
        <v>2</v>
      </c>
      <c r="B8" s="470" t="s">
        <v>537</v>
      </c>
      <c r="C8" s="710">
        <v>241690740.15470004</v>
      </c>
      <c r="D8" s="710">
        <v>222734321.81660002</v>
      </c>
      <c r="E8" s="710">
        <v>7496489.7289000005</v>
      </c>
      <c r="F8" s="710">
        <v>11459928.609199999</v>
      </c>
      <c r="G8" s="710">
        <v>0</v>
      </c>
      <c r="H8" s="710">
        <v>242627097.13509989</v>
      </c>
      <c r="I8" s="710">
        <v>222545467.47699991</v>
      </c>
      <c r="J8" s="710">
        <v>7653386.2473999895</v>
      </c>
      <c r="K8" s="710">
        <v>12428243.410699999</v>
      </c>
      <c r="L8" s="710">
        <v>0</v>
      </c>
      <c r="M8" s="710">
        <v>6458732.3266201429</v>
      </c>
      <c r="N8" s="710">
        <v>1047821.7831872561</v>
      </c>
      <c r="O8" s="710">
        <v>58745.868236026457</v>
      </c>
      <c r="P8" s="710">
        <v>5352164.67519686</v>
      </c>
      <c r="Q8" s="710">
        <v>0</v>
      </c>
      <c r="R8" s="710">
        <v>21769</v>
      </c>
      <c r="S8" s="712">
        <v>0.15395657399600182</v>
      </c>
      <c r="T8" s="712">
        <v>0.13876752580793061</v>
      </c>
      <c r="U8" s="712">
        <v>0.145983</v>
      </c>
      <c r="V8" s="710">
        <v>56.170672000000003</v>
      </c>
    </row>
    <row r="9" spans="1:22">
      <c r="A9" s="471">
        <v>3</v>
      </c>
      <c r="B9" s="470" t="s">
        <v>536</v>
      </c>
      <c r="C9" s="710">
        <v>0</v>
      </c>
      <c r="D9" s="710">
        <v>0</v>
      </c>
      <c r="E9" s="710">
        <v>0</v>
      </c>
      <c r="F9" s="710">
        <v>0</v>
      </c>
      <c r="G9" s="710">
        <v>0</v>
      </c>
      <c r="H9" s="710">
        <v>0</v>
      </c>
      <c r="I9" s="710">
        <v>0</v>
      </c>
      <c r="J9" s="710">
        <v>0</v>
      </c>
      <c r="K9" s="710">
        <v>0</v>
      </c>
      <c r="L9" s="710">
        <v>0</v>
      </c>
      <c r="M9" s="710">
        <v>0</v>
      </c>
      <c r="N9" s="710">
        <v>0</v>
      </c>
      <c r="O9" s="710">
        <v>0</v>
      </c>
      <c r="P9" s="710">
        <v>0</v>
      </c>
      <c r="Q9" s="710">
        <v>0</v>
      </c>
      <c r="R9" s="710">
        <v>0</v>
      </c>
      <c r="S9" s="712">
        <v>0</v>
      </c>
      <c r="T9" s="712">
        <v>0</v>
      </c>
      <c r="U9" s="712">
        <v>0</v>
      </c>
      <c r="V9" s="710">
        <v>0</v>
      </c>
    </row>
    <row r="10" spans="1:22">
      <c r="A10" s="471">
        <v>4</v>
      </c>
      <c r="B10" s="470" t="s">
        <v>535</v>
      </c>
      <c r="C10" s="710">
        <v>295328.32</v>
      </c>
      <c r="D10" s="710">
        <v>289117.32</v>
      </c>
      <c r="E10" s="710">
        <v>0</v>
      </c>
      <c r="F10" s="710">
        <v>6211</v>
      </c>
      <c r="G10" s="710">
        <v>0</v>
      </c>
      <c r="H10" s="710">
        <v>296554.29759999999</v>
      </c>
      <c r="I10" s="710">
        <v>289554.9376</v>
      </c>
      <c r="J10" s="710">
        <v>0</v>
      </c>
      <c r="K10" s="710">
        <v>6999.36</v>
      </c>
      <c r="L10" s="710">
        <v>0</v>
      </c>
      <c r="M10" s="710">
        <v>6041.9813626542782</v>
      </c>
      <c r="N10" s="710">
        <v>1560.3244072137663</v>
      </c>
      <c r="O10" s="710">
        <v>0</v>
      </c>
      <c r="P10" s="710">
        <v>4481.6569554405123</v>
      </c>
      <c r="Q10" s="710">
        <v>0</v>
      </c>
      <c r="R10" s="710">
        <v>130</v>
      </c>
      <c r="S10" s="712">
        <v>3.7136922227648264E-2</v>
      </c>
      <c r="T10" s="712">
        <v>3.3291302341673899E-2</v>
      </c>
      <c r="U10" s="712">
        <v>1.7641E-2</v>
      </c>
      <c r="V10" s="710">
        <v>17.945055</v>
      </c>
    </row>
    <row r="11" spans="1:22">
      <c r="A11" s="471">
        <v>5</v>
      </c>
      <c r="B11" s="470" t="s">
        <v>534</v>
      </c>
      <c r="C11" s="710">
        <v>1429036.1444000001</v>
      </c>
      <c r="D11" s="710">
        <v>1352240.3807000001</v>
      </c>
      <c r="E11" s="710">
        <v>31675.1937</v>
      </c>
      <c r="F11" s="710">
        <v>45120.57</v>
      </c>
      <c r="G11" s="710">
        <v>0</v>
      </c>
      <c r="H11" s="710">
        <v>1440922.9565999999</v>
      </c>
      <c r="I11" s="710">
        <v>1358850.2707</v>
      </c>
      <c r="J11" s="710">
        <v>32635.7837</v>
      </c>
      <c r="K11" s="710">
        <v>49436.902199999997</v>
      </c>
      <c r="L11" s="710">
        <v>0</v>
      </c>
      <c r="M11" s="710">
        <v>82676.716397297889</v>
      </c>
      <c r="N11" s="710">
        <v>44412.22214879519</v>
      </c>
      <c r="O11" s="710">
        <v>5785.6509376542353</v>
      </c>
      <c r="P11" s="710">
        <v>32478.843310848453</v>
      </c>
      <c r="Q11" s="710">
        <v>0</v>
      </c>
      <c r="R11" s="710">
        <v>3050</v>
      </c>
      <c r="S11" s="712">
        <v>0.22453848593707995</v>
      </c>
      <c r="T11" s="712">
        <v>0.21287759187286301</v>
      </c>
      <c r="U11" s="712">
        <v>0.179225</v>
      </c>
      <c r="V11" s="710">
        <v>8.7378560000000007</v>
      </c>
    </row>
    <row r="12" spans="1:22">
      <c r="A12" s="471">
        <v>6</v>
      </c>
      <c r="B12" s="470" t="s">
        <v>533</v>
      </c>
      <c r="C12" s="710">
        <v>26725937.422699999</v>
      </c>
      <c r="D12" s="710">
        <v>25517904.704999998</v>
      </c>
      <c r="E12" s="710">
        <v>505712.02600000001</v>
      </c>
      <c r="F12" s="710">
        <v>702320.69169999997</v>
      </c>
      <c r="G12" s="710">
        <v>0</v>
      </c>
      <c r="H12" s="710">
        <v>27251284.814600002</v>
      </c>
      <c r="I12" s="710">
        <v>25938334.566200003</v>
      </c>
      <c r="J12" s="710">
        <v>522206.7255</v>
      </c>
      <c r="K12" s="710">
        <v>790743.52289999998</v>
      </c>
      <c r="L12" s="710">
        <v>0</v>
      </c>
      <c r="M12" s="710">
        <v>1553305.6419203158</v>
      </c>
      <c r="N12" s="710">
        <v>959943.050233457</v>
      </c>
      <c r="O12" s="710">
        <v>105489.88764887449</v>
      </c>
      <c r="P12" s="710">
        <v>487872.70403798443</v>
      </c>
      <c r="Q12" s="710">
        <v>0</v>
      </c>
      <c r="R12" s="710">
        <v>24941</v>
      </c>
      <c r="S12" s="712">
        <v>0.21473887230388705</v>
      </c>
      <c r="T12" s="712">
        <v>0.22191590016318599</v>
      </c>
      <c r="U12" s="712">
        <v>0.181787</v>
      </c>
      <c r="V12" s="710">
        <v>19.392465999999999</v>
      </c>
    </row>
    <row r="13" spans="1:22">
      <c r="A13" s="471">
        <v>7</v>
      </c>
      <c r="B13" s="470" t="s">
        <v>532</v>
      </c>
      <c r="C13" s="710">
        <v>491218767.44379997</v>
      </c>
      <c r="D13" s="710">
        <v>441215954.63099998</v>
      </c>
      <c r="E13" s="710">
        <v>22022442.870200001</v>
      </c>
      <c r="F13" s="710">
        <v>27980369.942600001</v>
      </c>
      <c r="G13" s="710">
        <v>0</v>
      </c>
      <c r="H13" s="710">
        <v>500729890.6958999</v>
      </c>
      <c r="I13" s="710">
        <v>447123130.0492999</v>
      </c>
      <c r="J13" s="710">
        <v>22428834.763199992</v>
      </c>
      <c r="K13" s="710">
        <v>31177925.883400004</v>
      </c>
      <c r="L13" s="710">
        <v>0</v>
      </c>
      <c r="M13" s="710">
        <v>8869652.7314878963</v>
      </c>
      <c r="N13" s="710">
        <v>577356.2871939271</v>
      </c>
      <c r="O13" s="710">
        <v>230663.86649056239</v>
      </c>
      <c r="P13" s="710">
        <v>8061632.5778034069</v>
      </c>
      <c r="Q13" s="710">
        <v>0</v>
      </c>
      <c r="R13" s="710">
        <v>7521</v>
      </c>
      <c r="S13" s="712">
        <v>0.12080558805747288</v>
      </c>
      <c r="T13" s="712">
        <v>0.115448527996344</v>
      </c>
      <c r="U13" s="712">
        <v>0.111994</v>
      </c>
      <c r="V13" s="710">
        <v>108.268151</v>
      </c>
    </row>
    <row r="14" spans="1:22">
      <c r="A14" s="465">
        <v>7.1</v>
      </c>
      <c r="B14" s="464" t="s">
        <v>541</v>
      </c>
      <c r="C14" s="710">
        <v>385770266.80180001</v>
      </c>
      <c r="D14" s="710">
        <v>342163535.97460002</v>
      </c>
      <c r="E14" s="710">
        <v>20025050.6798</v>
      </c>
      <c r="F14" s="710">
        <v>23581680.147399999</v>
      </c>
      <c r="G14" s="710">
        <v>0</v>
      </c>
      <c r="H14" s="710">
        <v>393590187.83109987</v>
      </c>
      <c r="I14" s="710">
        <v>346857379.40359992</v>
      </c>
      <c r="J14" s="710">
        <v>20404422.03569999</v>
      </c>
      <c r="K14" s="710">
        <v>26328386.391800001</v>
      </c>
      <c r="L14" s="710">
        <v>0</v>
      </c>
      <c r="M14" s="710">
        <v>7481772.0380805004</v>
      </c>
      <c r="N14" s="710">
        <v>447469.52082824107</v>
      </c>
      <c r="O14" s="710">
        <v>209893.80953322581</v>
      </c>
      <c r="P14" s="710">
        <v>6824408.7077190336</v>
      </c>
      <c r="Q14" s="710">
        <v>0</v>
      </c>
      <c r="R14" s="710">
        <v>5815</v>
      </c>
      <c r="S14" s="712">
        <v>0.11751947589235416</v>
      </c>
      <c r="T14" s="712">
        <v>0.10967348279556299</v>
      </c>
      <c r="U14" s="712">
        <v>0.109197</v>
      </c>
      <c r="V14" s="710">
        <v>108.505771</v>
      </c>
    </row>
    <row r="15" spans="1:22">
      <c r="A15" s="465">
        <v>7.2</v>
      </c>
      <c r="B15" s="464" t="s">
        <v>543</v>
      </c>
      <c r="C15" s="710">
        <v>79964763.195800006</v>
      </c>
      <c r="D15" s="710">
        <v>74347225.42400001</v>
      </c>
      <c r="E15" s="710">
        <v>1685563.3452999999</v>
      </c>
      <c r="F15" s="710">
        <v>3931974.4265000001</v>
      </c>
      <c r="G15" s="710">
        <v>0</v>
      </c>
      <c r="H15" s="710">
        <v>81456949.003199995</v>
      </c>
      <c r="I15" s="710">
        <v>75377989.140399992</v>
      </c>
      <c r="J15" s="710">
        <v>1709906.6721999999</v>
      </c>
      <c r="K15" s="710">
        <v>4369053.1906000003</v>
      </c>
      <c r="L15" s="710">
        <v>0</v>
      </c>
      <c r="M15" s="710">
        <v>1311354.723315299</v>
      </c>
      <c r="N15" s="710">
        <v>100496.22846705317</v>
      </c>
      <c r="O15" s="710">
        <v>16981.890596703466</v>
      </c>
      <c r="P15" s="710">
        <v>1193876.6042515424</v>
      </c>
      <c r="Q15" s="710">
        <v>0</v>
      </c>
      <c r="R15" s="710">
        <v>1153</v>
      </c>
      <c r="S15" s="712">
        <v>0.13035255320930428</v>
      </c>
      <c r="T15" s="712">
        <v>0.12916151747860699</v>
      </c>
      <c r="U15" s="712">
        <v>0.12378400000000001</v>
      </c>
      <c r="V15" s="710">
        <v>108.544785</v>
      </c>
    </row>
    <row r="16" spans="1:22">
      <c r="A16" s="465">
        <v>7.3</v>
      </c>
      <c r="B16" s="464" t="s">
        <v>540</v>
      </c>
      <c r="C16" s="710">
        <v>25483737.446200002</v>
      </c>
      <c r="D16" s="710">
        <v>24705193.2324</v>
      </c>
      <c r="E16" s="710">
        <v>311828.84510000004</v>
      </c>
      <c r="F16" s="710">
        <v>466715.36869999999</v>
      </c>
      <c r="G16" s="710">
        <v>0</v>
      </c>
      <c r="H16" s="710">
        <v>25682753.861599997</v>
      </c>
      <c r="I16" s="710">
        <v>24887761.505299997</v>
      </c>
      <c r="J16" s="710">
        <v>314506.05530000001</v>
      </c>
      <c r="K16" s="710">
        <v>480486.30100000004</v>
      </c>
      <c r="L16" s="710">
        <v>0</v>
      </c>
      <c r="M16" s="710">
        <v>76525.97009209753</v>
      </c>
      <c r="N16" s="710">
        <v>29390.537898632836</v>
      </c>
      <c r="O16" s="710">
        <v>3788.1663606330844</v>
      </c>
      <c r="P16" s="710">
        <v>43347.26583283161</v>
      </c>
      <c r="Q16" s="710">
        <v>0</v>
      </c>
      <c r="R16" s="710">
        <v>553</v>
      </c>
      <c r="S16" s="712">
        <v>0.12674206441346283</v>
      </c>
      <c r="T16" s="712">
        <v>0.142518253957617</v>
      </c>
      <c r="U16" s="712">
        <v>0.11745800000000001</v>
      </c>
      <c r="V16" s="710">
        <v>103.749217</v>
      </c>
    </row>
    <row r="17" spans="1:22">
      <c r="A17" s="471">
        <v>8</v>
      </c>
      <c r="B17" s="470" t="s">
        <v>539</v>
      </c>
      <c r="C17" s="710">
        <v>0</v>
      </c>
      <c r="D17" s="710">
        <v>0</v>
      </c>
      <c r="E17" s="710">
        <v>0</v>
      </c>
      <c r="F17" s="710">
        <v>0</v>
      </c>
      <c r="G17" s="710">
        <v>0</v>
      </c>
      <c r="H17" s="710">
        <v>0</v>
      </c>
      <c r="I17" s="710">
        <v>0</v>
      </c>
      <c r="J17" s="710">
        <v>0</v>
      </c>
      <c r="K17" s="710">
        <v>0</v>
      </c>
      <c r="L17" s="710">
        <v>0</v>
      </c>
      <c r="M17" s="710">
        <v>0</v>
      </c>
      <c r="N17" s="710">
        <v>0</v>
      </c>
      <c r="O17" s="710">
        <v>0</v>
      </c>
      <c r="P17" s="710">
        <v>0</v>
      </c>
      <c r="Q17" s="710">
        <v>0</v>
      </c>
      <c r="R17" s="710">
        <v>0</v>
      </c>
      <c r="S17" s="712">
        <v>0</v>
      </c>
      <c r="T17" s="712">
        <v>0</v>
      </c>
      <c r="U17" s="712">
        <v>0</v>
      </c>
      <c r="V17" s="710">
        <v>0</v>
      </c>
    </row>
    <row r="18" spans="1:22">
      <c r="A18" s="469">
        <v>9</v>
      </c>
      <c r="B18" s="468" t="s">
        <v>531</v>
      </c>
      <c r="C18" s="711">
        <v>0</v>
      </c>
      <c r="D18" s="711">
        <v>0</v>
      </c>
      <c r="E18" s="711">
        <v>0</v>
      </c>
      <c r="F18" s="711">
        <v>0</v>
      </c>
      <c r="G18" s="711">
        <v>0</v>
      </c>
      <c r="H18" s="711">
        <v>63.36</v>
      </c>
      <c r="I18" s="711">
        <v>63.36</v>
      </c>
      <c r="J18" s="711">
        <v>0</v>
      </c>
      <c r="K18" s="711">
        <v>0</v>
      </c>
      <c r="L18" s="711">
        <v>0</v>
      </c>
      <c r="M18" s="711">
        <v>0</v>
      </c>
      <c r="N18" s="711">
        <v>0</v>
      </c>
      <c r="O18" s="711">
        <v>0</v>
      </c>
      <c r="P18" s="711">
        <v>0</v>
      </c>
      <c r="Q18" s="711">
        <v>0</v>
      </c>
      <c r="R18" s="711">
        <v>1</v>
      </c>
      <c r="S18" s="713">
        <v>0</v>
      </c>
      <c r="T18" s="713">
        <v>0</v>
      </c>
      <c r="U18" s="713">
        <v>0.15</v>
      </c>
      <c r="V18" s="711">
        <v>0</v>
      </c>
    </row>
    <row r="19" spans="1:22">
      <c r="A19" s="467">
        <v>10</v>
      </c>
      <c r="B19" s="466" t="s">
        <v>542</v>
      </c>
      <c r="C19" s="710">
        <v>766782304.07619989</v>
      </c>
      <c r="D19" s="710">
        <v>695066302.28319991</v>
      </c>
      <c r="E19" s="710">
        <v>30420794.258799996</v>
      </c>
      <c r="F19" s="710">
        <v>41295207.534199998</v>
      </c>
      <c r="G19" s="710">
        <v>0</v>
      </c>
      <c r="H19" s="710">
        <v>778023543.69669986</v>
      </c>
      <c r="I19" s="710">
        <v>701268108.7343998</v>
      </c>
      <c r="J19" s="710">
        <v>31018656.78159998</v>
      </c>
      <c r="K19" s="710">
        <v>45736778.180700004</v>
      </c>
      <c r="L19" s="710">
        <v>0</v>
      </c>
      <c r="M19" s="710">
        <v>17811216.554386482</v>
      </c>
      <c r="N19" s="710">
        <v>2672048.3699729932</v>
      </c>
      <c r="O19" s="710">
        <v>404419.03636626987</v>
      </c>
      <c r="P19" s="710">
        <v>14734749.148047218</v>
      </c>
      <c r="Q19" s="710">
        <v>0</v>
      </c>
      <c r="R19" s="710">
        <v>57788</v>
      </c>
      <c r="S19" s="712">
        <v>9.8440301424624163E-2</v>
      </c>
      <c r="T19" s="712">
        <v>9.0771419668950443E-2</v>
      </c>
      <c r="U19" s="712">
        <v>0.125864</v>
      </c>
      <c r="V19" s="710">
        <v>88.150315000000006</v>
      </c>
    </row>
    <row r="20" spans="1:22" ht="25.5">
      <c r="A20" s="465">
        <v>10.1</v>
      </c>
      <c r="B20" s="464" t="s">
        <v>546</v>
      </c>
      <c r="C20" s="710">
        <v>0</v>
      </c>
      <c r="D20" s="710">
        <v>0</v>
      </c>
      <c r="E20" s="710">
        <v>0</v>
      </c>
      <c r="F20" s="710">
        <v>0</v>
      </c>
      <c r="G20" s="710">
        <v>0</v>
      </c>
      <c r="H20" s="710">
        <v>0</v>
      </c>
      <c r="I20" s="710">
        <v>0</v>
      </c>
      <c r="J20" s="710">
        <v>0</v>
      </c>
      <c r="K20" s="710">
        <v>0</v>
      </c>
      <c r="L20" s="710">
        <v>0</v>
      </c>
      <c r="M20" s="710">
        <v>0</v>
      </c>
      <c r="N20" s="710">
        <v>0</v>
      </c>
      <c r="O20" s="710">
        <v>0</v>
      </c>
      <c r="P20" s="710">
        <v>0</v>
      </c>
      <c r="Q20" s="710">
        <v>0</v>
      </c>
      <c r="R20" s="710">
        <v>0</v>
      </c>
      <c r="S20" s="712">
        <v>0</v>
      </c>
      <c r="T20" s="712">
        <v>0</v>
      </c>
      <c r="U20" s="712">
        <v>0</v>
      </c>
      <c r="V20" s="710">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9" zoomScale="85" zoomScaleNormal="85" workbookViewId="0">
      <selection activeCell="B2" sqref="B2"/>
    </sheetView>
  </sheetViews>
  <sheetFormatPr defaultRowHeight="15"/>
  <cols>
    <col min="1" max="1" width="8.7109375" style="353"/>
    <col min="2" max="2" width="69.28515625" style="354" customWidth="1"/>
    <col min="3" max="4" width="15.28515625" bestFit="1" customWidth="1"/>
    <col min="5" max="5" width="14.28515625" bestFit="1" customWidth="1"/>
    <col min="6" max="6" width="14.42578125" bestFit="1" customWidth="1"/>
    <col min="7" max="7" width="15.28515625" bestFit="1" customWidth="1"/>
    <col min="8" max="8" width="14.28515625" bestFit="1" customWidth="1"/>
  </cols>
  <sheetData>
    <row r="1" spans="1:8" s="5" customFormat="1" ht="14.25">
      <c r="A1" s="2" t="s">
        <v>30</v>
      </c>
      <c r="B1" s="3" t="str">
        <f>'Info '!C2</f>
        <v>JSC "BASISBANK"</v>
      </c>
      <c r="C1" s="3"/>
      <c r="D1" s="4"/>
      <c r="E1" s="4"/>
      <c r="F1" s="4"/>
      <c r="G1" s="4"/>
    </row>
    <row r="2" spans="1:8" s="5" customFormat="1" ht="14.25">
      <c r="A2" s="2" t="s">
        <v>31</v>
      </c>
      <c r="B2" s="518">
        <f>'1. key ratios '!B2</f>
        <v>45199</v>
      </c>
      <c r="C2" s="6"/>
      <c r="D2" s="7"/>
      <c r="E2" s="7"/>
      <c r="F2" s="7"/>
      <c r="G2" s="7"/>
      <c r="H2" s="8"/>
    </row>
    <row r="3" spans="1:8" s="5" customFormat="1" thickBot="1">
      <c r="A3" s="2"/>
      <c r="B3" s="6"/>
      <c r="C3" s="6"/>
      <c r="D3" s="7"/>
      <c r="E3" s="7"/>
      <c r="F3" s="7"/>
      <c r="G3" s="7"/>
      <c r="H3" s="8"/>
    </row>
    <row r="4" spans="1:8" ht="21" customHeight="1">
      <c r="A4" s="798" t="s">
        <v>6</v>
      </c>
      <c r="B4" s="799" t="s">
        <v>553</v>
      </c>
      <c r="C4" s="801" t="s">
        <v>554</v>
      </c>
      <c r="D4" s="801"/>
      <c r="E4" s="801"/>
      <c r="F4" s="801" t="s">
        <v>555</v>
      </c>
      <c r="G4" s="801"/>
      <c r="H4" s="802"/>
    </row>
    <row r="5" spans="1:8" ht="21" customHeight="1">
      <c r="A5" s="798"/>
      <c r="B5" s="800"/>
      <c r="C5" s="323" t="s">
        <v>32</v>
      </c>
      <c r="D5" s="323" t="s">
        <v>33</v>
      </c>
      <c r="E5" s="323" t="s">
        <v>34</v>
      </c>
      <c r="F5" s="323" t="s">
        <v>32</v>
      </c>
      <c r="G5" s="323" t="s">
        <v>33</v>
      </c>
      <c r="H5" s="323" t="s">
        <v>34</v>
      </c>
    </row>
    <row r="6" spans="1:8" ht="26.45" customHeight="1">
      <c r="A6" s="798"/>
      <c r="B6" s="324" t="s">
        <v>556</v>
      </c>
      <c r="C6" s="803"/>
      <c r="D6" s="804"/>
      <c r="E6" s="804"/>
      <c r="F6" s="804"/>
      <c r="G6" s="804"/>
      <c r="H6" s="805"/>
    </row>
    <row r="7" spans="1:8" ht="23.1" customHeight="1">
      <c r="A7" s="325">
        <v>1</v>
      </c>
      <c r="B7" s="326" t="s">
        <v>557</v>
      </c>
      <c r="C7" s="477">
        <f>SUM(C8:C10)</f>
        <v>96698895.519999996</v>
      </c>
      <c r="D7" s="477">
        <f>SUM(D8:D10)</f>
        <v>289688455.61000001</v>
      </c>
      <c r="E7" s="478">
        <f>C7+D7</f>
        <v>386387351.13</v>
      </c>
      <c r="F7" s="477">
        <f>SUM(F8:F10)</f>
        <v>41094187.813444763</v>
      </c>
      <c r="G7" s="477">
        <f>SUM(G8:G10)</f>
        <v>401611797.71338391</v>
      </c>
      <c r="H7" s="478">
        <f>F7+G7</f>
        <v>442705985.52682865</v>
      </c>
    </row>
    <row r="8" spans="1:8">
      <c r="A8" s="325">
        <v>1.1000000000000001</v>
      </c>
      <c r="B8" s="327" t="s">
        <v>558</v>
      </c>
      <c r="C8" s="477">
        <v>36279876.5</v>
      </c>
      <c r="D8" s="477">
        <v>39735137.619999997</v>
      </c>
      <c r="E8" s="478">
        <f t="shared" ref="E8:E36" si="0">C8+D8</f>
        <v>76015014.120000005</v>
      </c>
      <c r="F8" s="477">
        <v>38605429.700000003</v>
      </c>
      <c r="G8" s="477">
        <v>37550226.751999989</v>
      </c>
      <c r="H8" s="478">
        <f t="shared" ref="H8:H36" si="1">F8+G8</f>
        <v>76155656.451999992</v>
      </c>
    </row>
    <row r="9" spans="1:8">
      <c r="A9" s="325">
        <v>1.2</v>
      </c>
      <c r="B9" s="327" t="s">
        <v>559</v>
      </c>
      <c r="C9" s="477">
        <v>58404732.920000002</v>
      </c>
      <c r="D9" s="477">
        <v>179008174.09</v>
      </c>
      <c r="E9" s="478">
        <f t="shared" si="0"/>
        <v>237412907.00999999</v>
      </c>
      <c r="F9" s="477">
        <v>430122.43876940291</v>
      </c>
      <c r="G9" s="477">
        <v>209874704.81865877</v>
      </c>
      <c r="H9" s="478">
        <f t="shared" si="1"/>
        <v>210304827.25742817</v>
      </c>
    </row>
    <row r="10" spans="1:8">
      <c r="A10" s="325">
        <v>1.3</v>
      </c>
      <c r="B10" s="327" t="s">
        <v>560</v>
      </c>
      <c r="C10" s="477">
        <v>2014286.1</v>
      </c>
      <c r="D10" s="477">
        <v>70945143.900000006</v>
      </c>
      <c r="E10" s="478">
        <f t="shared" si="0"/>
        <v>72959430</v>
      </c>
      <c r="F10" s="477">
        <v>2058635.6746753589</v>
      </c>
      <c r="G10" s="477">
        <v>154186866.14272514</v>
      </c>
      <c r="H10" s="478">
        <f t="shared" si="1"/>
        <v>156245501.81740049</v>
      </c>
    </row>
    <row r="11" spans="1:8">
      <c r="A11" s="325">
        <v>2</v>
      </c>
      <c r="B11" s="328" t="s">
        <v>561</v>
      </c>
      <c r="C11" s="477">
        <v>114000</v>
      </c>
      <c r="D11" s="477">
        <v>0</v>
      </c>
      <c r="E11" s="478">
        <f t="shared" si="0"/>
        <v>114000</v>
      </c>
      <c r="F11" s="477">
        <v>62704</v>
      </c>
      <c r="G11" s="477">
        <v>0</v>
      </c>
      <c r="H11" s="478">
        <f t="shared" si="1"/>
        <v>62704</v>
      </c>
    </row>
    <row r="12" spans="1:8">
      <c r="A12" s="325">
        <v>2.1</v>
      </c>
      <c r="B12" s="329" t="s">
        <v>562</v>
      </c>
      <c r="C12" s="477">
        <v>114000</v>
      </c>
      <c r="D12" s="477">
        <v>0</v>
      </c>
      <c r="E12" s="478">
        <f t="shared" si="0"/>
        <v>114000</v>
      </c>
      <c r="F12" s="477">
        <v>0</v>
      </c>
      <c r="G12" s="477">
        <v>0</v>
      </c>
      <c r="H12" s="478">
        <f t="shared" si="1"/>
        <v>0</v>
      </c>
    </row>
    <row r="13" spans="1:8" ht="26.45" customHeight="1">
      <c r="A13" s="325">
        <v>3</v>
      </c>
      <c r="B13" s="330" t="s">
        <v>563</v>
      </c>
      <c r="C13" s="477">
        <v>0</v>
      </c>
      <c r="D13" s="477">
        <v>0</v>
      </c>
      <c r="E13" s="478">
        <f t="shared" si="0"/>
        <v>0</v>
      </c>
      <c r="F13" s="477">
        <v>0</v>
      </c>
      <c r="G13" s="477">
        <v>0</v>
      </c>
      <c r="H13" s="478">
        <f t="shared" si="1"/>
        <v>0</v>
      </c>
    </row>
    <row r="14" spans="1:8" ht="26.45" customHeight="1">
      <c r="A14" s="325">
        <v>4</v>
      </c>
      <c r="B14" s="331" t="s">
        <v>564</v>
      </c>
      <c r="C14" s="477">
        <v>0</v>
      </c>
      <c r="D14" s="477">
        <v>0</v>
      </c>
      <c r="E14" s="478">
        <f t="shared" si="0"/>
        <v>0</v>
      </c>
      <c r="F14" s="477">
        <v>0</v>
      </c>
      <c r="G14" s="477">
        <v>0</v>
      </c>
      <c r="H14" s="478">
        <f t="shared" si="1"/>
        <v>0</v>
      </c>
    </row>
    <row r="15" spans="1:8" ht="24.6" customHeight="1">
      <c r="A15" s="325">
        <v>5</v>
      </c>
      <c r="B15" s="332" t="s">
        <v>565</v>
      </c>
      <c r="C15" s="479">
        <f>SUM(C16:C18)</f>
        <v>206162488.87</v>
      </c>
      <c r="D15" s="479">
        <f>SUM(D16:D18)</f>
        <v>0</v>
      </c>
      <c r="E15" s="480">
        <f t="shared" si="0"/>
        <v>206162488.87</v>
      </c>
      <c r="F15" s="479">
        <f>SUM(F16:F18)</f>
        <v>127572482.52320001</v>
      </c>
      <c r="G15" s="479">
        <f>SUM(G16:G18)</f>
        <v>0</v>
      </c>
      <c r="H15" s="480">
        <f t="shared" si="1"/>
        <v>127572482.52320001</v>
      </c>
    </row>
    <row r="16" spans="1:8">
      <c r="A16" s="325">
        <v>5.0999999999999996</v>
      </c>
      <c r="B16" s="333" t="s">
        <v>566</v>
      </c>
      <c r="C16" s="477">
        <v>0</v>
      </c>
      <c r="D16" s="477">
        <v>0</v>
      </c>
      <c r="E16" s="478">
        <f t="shared" si="0"/>
        <v>0</v>
      </c>
      <c r="F16" s="477">
        <v>0</v>
      </c>
      <c r="G16" s="477">
        <v>0</v>
      </c>
      <c r="H16" s="478">
        <f t="shared" si="1"/>
        <v>0</v>
      </c>
    </row>
    <row r="17" spans="1:8">
      <c r="A17" s="325">
        <v>5.2</v>
      </c>
      <c r="B17" s="333" t="s">
        <v>567</v>
      </c>
      <c r="C17" s="477">
        <v>206162488.87</v>
      </c>
      <c r="D17" s="477">
        <v>0</v>
      </c>
      <c r="E17" s="478">
        <f t="shared" si="0"/>
        <v>206162488.87</v>
      </c>
      <c r="F17" s="477">
        <v>127572482.52320001</v>
      </c>
      <c r="G17" s="477">
        <v>0</v>
      </c>
      <c r="H17" s="478">
        <f t="shared" si="1"/>
        <v>127572482.52320001</v>
      </c>
    </row>
    <row r="18" spans="1:8">
      <c r="A18" s="325">
        <v>5.3</v>
      </c>
      <c r="B18" s="334" t="s">
        <v>568</v>
      </c>
      <c r="C18" s="477">
        <v>0</v>
      </c>
      <c r="D18" s="477">
        <v>0</v>
      </c>
      <c r="E18" s="478">
        <f t="shared" si="0"/>
        <v>0</v>
      </c>
      <c r="F18" s="477">
        <v>0</v>
      </c>
      <c r="G18" s="477">
        <v>0</v>
      </c>
      <c r="H18" s="478">
        <f t="shared" si="1"/>
        <v>0</v>
      </c>
    </row>
    <row r="19" spans="1:8">
      <c r="A19" s="325">
        <v>6</v>
      </c>
      <c r="B19" s="330" t="s">
        <v>569</v>
      </c>
      <c r="C19" s="477">
        <f>SUM(C20:C21)</f>
        <v>1315995959.99</v>
      </c>
      <c r="D19" s="477">
        <f>SUM(D20:D21)</f>
        <v>1129642622.4000001</v>
      </c>
      <c r="E19" s="478">
        <f t="shared" si="0"/>
        <v>2445638582.3900003</v>
      </c>
      <c r="F19" s="477">
        <f>SUM(F20:F21)</f>
        <v>1328588652.858619</v>
      </c>
      <c r="G19" s="477">
        <f>SUM(G20:G21)</f>
        <v>939628180.31704283</v>
      </c>
      <c r="H19" s="478">
        <f t="shared" si="1"/>
        <v>2268216833.175662</v>
      </c>
    </row>
    <row r="20" spans="1:8">
      <c r="A20" s="325">
        <v>6.1</v>
      </c>
      <c r="B20" s="333" t="s">
        <v>567</v>
      </c>
      <c r="C20" s="477">
        <v>148429825.15000001</v>
      </c>
      <c r="D20" s="477">
        <v>0</v>
      </c>
      <c r="E20" s="478">
        <f t="shared" si="0"/>
        <v>148429825.15000001</v>
      </c>
      <c r="F20" s="477">
        <v>221764730.49069998</v>
      </c>
      <c r="G20" s="477">
        <v>0</v>
      </c>
      <c r="H20" s="478">
        <f t="shared" si="1"/>
        <v>221764730.49069998</v>
      </c>
    </row>
    <row r="21" spans="1:8">
      <c r="A21" s="325">
        <v>6.2</v>
      </c>
      <c r="B21" s="334" t="s">
        <v>568</v>
      </c>
      <c r="C21" s="477">
        <v>1167566134.8399999</v>
      </c>
      <c r="D21" s="477">
        <v>1129642622.4000001</v>
      </c>
      <c r="E21" s="478">
        <f t="shared" si="0"/>
        <v>2297208757.2399998</v>
      </c>
      <c r="F21" s="477">
        <v>1106823922.367919</v>
      </c>
      <c r="G21" s="477">
        <v>939628180.31704283</v>
      </c>
      <c r="H21" s="478">
        <f t="shared" si="1"/>
        <v>2046452102.6849618</v>
      </c>
    </row>
    <row r="22" spans="1:8">
      <c r="A22" s="325">
        <v>7</v>
      </c>
      <c r="B22" s="328" t="s">
        <v>570</v>
      </c>
      <c r="C22" s="477">
        <v>20859116.82</v>
      </c>
      <c r="D22" s="477">
        <v>0</v>
      </c>
      <c r="E22" s="478">
        <f t="shared" si="0"/>
        <v>20859116.82</v>
      </c>
      <c r="F22" s="477">
        <v>20796650.66</v>
      </c>
      <c r="G22" s="477">
        <v>0</v>
      </c>
      <c r="H22" s="478">
        <f t="shared" si="1"/>
        <v>20796650.66</v>
      </c>
    </row>
    <row r="23" spans="1:8">
      <c r="A23" s="325">
        <v>8</v>
      </c>
      <c r="B23" s="335" t="s">
        <v>571</v>
      </c>
      <c r="C23" s="477">
        <v>361100</v>
      </c>
      <c r="D23" s="477">
        <v>0</v>
      </c>
      <c r="E23" s="478">
        <f t="shared" si="0"/>
        <v>361100</v>
      </c>
      <c r="F23" s="477">
        <v>742195</v>
      </c>
      <c r="G23" s="477">
        <v>0</v>
      </c>
      <c r="H23" s="478">
        <f t="shared" si="1"/>
        <v>742195</v>
      </c>
    </row>
    <row r="24" spans="1:8">
      <c r="A24" s="325">
        <v>9</v>
      </c>
      <c r="B24" s="331" t="s">
        <v>572</v>
      </c>
      <c r="C24" s="477">
        <f>SUM(C25:C26)</f>
        <v>114024435.81999999</v>
      </c>
      <c r="D24" s="477">
        <f>SUM(D25:D26)</f>
        <v>0</v>
      </c>
      <c r="E24" s="478">
        <f t="shared" si="0"/>
        <v>114024435.81999999</v>
      </c>
      <c r="F24" s="477">
        <f>SUM(F25:F26)</f>
        <v>58347729.25</v>
      </c>
      <c r="G24" s="477">
        <f>SUM(G25:G26)</f>
        <v>0</v>
      </c>
      <c r="H24" s="478">
        <f t="shared" si="1"/>
        <v>58347729.25</v>
      </c>
    </row>
    <row r="25" spans="1:8">
      <c r="A25" s="325">
        <v>9.1</v>
      </c>
      <c r="B25" s="333" t="s">
        <v>573</v>
      </c>
      <c r="C25" s="477">
        <v>114024435.81999999</v>
      </c>
      <c r="D25" s="477">
        <v>0</v>
      </c>
      <c r="E25" s="478">
        <f t="shared" si="0"/>
        <v>114024435.81999999</v>
      </c>
      <c r="F25" s="477">
        <v>58347729.25</v>
      </c>
      <c r="G25" s="477">
        <v>0</v>
      </c>
      <c r="H25" s="478">
        <f t="shared" si="1"/>
        <v>58347729.25</v>
      </c>
    </row>
    <row r="26" spans="1:8">
      <c r="A26" s="325">
        <v>9.1999999999999993</v>
      </c>
      <c r="B26" s="333" t="s">
        <v>574</v>
      </c>
      <c r="C26" s="477">
        <v>0</v>
      </c>
      <c r="D26" s="477">
        <v>0</v>
      </c>
      <c r="E26" s="478">
        <f t="shared" si="0"/>
        <v>0</v>
      </c>
      <c r="F26" s="477">
        <v>0</v>
      </c>
      <c r="G26" s="477">
        <v>0</v>
      </c>
      <c r="H26" s="478">
        <f t="shared" si="1"/>
        <v>0</v>
      </c>
    </row>
    <row r="27" spans="1:8">
      <c r="A27" s="325">
        <v>10</v>
      </c>
      <c r="B27" s="331" t="s">
        <v>575</v>
      </c>
      <c r="C27" s="477">
        <f>SUM(C28:C29)</f>
        <v>10192117.93</v>
      </c>
      <c r="D27" s="477">
        <f>SUM(D28:D29)</f>
        <v>0</v>
      </c>
      <c r="E27" s="478">
        <f t="shared" si="0"/>
        <v>10192117.93</v>
      </c>
      <c r="F27" s="477">
        <f>SUM(F28:F29)</f>
        <v>7797280.0300000003</v>
      </c>
      <c r="G27" s="477">
        <f>SUM(G28:G29)</f>
        <v>0</v>
      </c>
      <c r="H27" s="478">
        <f t="shared" si="1"/>
        <v>7797280.0300000003</v>
      </c>
    </row>
    <row r="28" spans="1:8">
      <c r="A28" s="325">
        <v>10.1</v>
      </c>
      <c r="B28" s="333" t="s">
        <v>576</v>
      </c>
      <c r="C28" s="477">
        <v>0</v>
      </c>
      <c r="D28" s="477">
        <v>0</v>
      </c>
      <c r="E28" s="478">
        <f t="shared" si="0"/>
        <v>0</v>
      </c>
      <c r="F28" s="477">
        <v>0</v>
      </c>
      <c r="G28" s="477">
        <v>0</v>
      </c>
      <c r="H28" s="478">
        <f t="shared" si="1"/>
        <v>0</v>
      </c>
    </row>
    <row r="29" spans="1:8">
      <c r="A29" s="325">
        <v>10.199999999999999</v>
      </c>
      <c r="B29" s="333" t="s">
        <v>577</v>
      </c>
      <c r="C29" s="477">
        <v>10192117.93</v>
      </c>
      <c r="D29" s="477">
        <v>0</v>
      </c>
      <c r="E29" s="478">
        <f t="shared" si="0"/>
        <v>10192117.93</v>
      </c>
      <c r="F29" s="477">
        <v>7797280.0300000003</v>
      </c>
      <c r="G29" s="477">
        <v>0</v>
      </c>
      <c r="H29" s="478">
        <f t="shared" si="1"/>
        <v>7797280.0300000003</v>
      </c>
    </row>
    <row r="30" spans="1:8">
      <c r="A30" s="325">
        <v>11</v>
      </c>
      <c r="B30" s="331" t="s">
        <v>578</v>
      </c>
      <c r="C30" s="477">
        <f>SUM(C31:C32)</f>
        <v>3284683.08</v>
      </c>
      <c r="D30" s="477">
        <f>SUM(D31:D32)</f>
        <v>0</v>
      </c>
      <c r="E30" s="478">
        <f t="shared" si="0"/>
        <v>3284683.08</v>
      </c>
      <c r="F30" s="477">
        <f>SUM(F31:F32)</f>
        <v>38986.58</v>
      </c>
      <c r="G30" s="477">
        <f>SUM(G31:G32)</f>
        <v>0</v>
      </c>
      <c r="H30" s="478">
        <f t="shared" si="1"/>
        <v>38986.58</v>
      </c>
    </row>
    <row r="31" spans="1:8">
      <c r="A31" s="325">
        <v>11.1</v>
      </c>
      <c r="B31" s="333" t="s">
        <v>579</v>
      </c>
      <c r="C31" s="477">
        <v>3284683.08</v>
      </c>
      <c r="D31" s="477">
        <v>0</v>
      </c>
      <c r="E31" s="478">
        <f t="shared" si="0"/>
        <v>3284683.08</v>
      </c>
      <c r="F31" s="477">
        <v>38986.58</v>
      </c>
      <c r="G31" s="477">
        <v>0</v>
      </c>
      <c r="H31" s="478">
        <f t="shared" si="1"/>
        <v>38986.58</v>
      </c>
    </row>
    <row r="32" spans="1:8">
      <c r="A32" s="325">
        <v>11.2</v>
      </c>
      <c r="B32" s="333" t="s">
        <v>580</v>
      </c>
      <c r="C32" s="477">
        <v>0</v>
      </c>
      <c r="D32" s="477">
        <v>0</v>
      </c>
      <c r="E32" s="478">
        <f t="shared" si="0"/>
        <v>0</v>
      </c>
      <c r="F32" s="477">
        <v>0</v>
      </c>
      <c r="G32" s="477">
        <v>0</v>
      </c>
      <c r="H32" s="478">
        <f t="shared" si="1"/>
        <v>0</v>
      </c>
    </row>
    <row r="33" spans="1:8">
      <c r="A33" s="325">
        <v>13</v>
      </c>
      <c r="B33" s="331" t="s">
        <v>581</v>
      </c>
      <c r="C33" s="477">
        <v>36620413.68</v>
      </c>
      <c r="D33" s="477">
        <v>4135610.7500000005</v>
      </c>
      <c r="E33" s="478">
        <f t="shared" si="0"/>
        <v>40756024.43</v>
      </c>
      <c r="F33" s="477">
        <v>36257618.68116153</v>
      </c>
      <c r="G33" s="477">
        <v>594618.92321843083</v>
      </c>
      <c r="H33" s="478">
        <f t="shared" si="1"/>
        <v>36852237.604379959</v>
      </c>
    </row>
    <row r="34" spans="1:8">
      <c r="A34" s="325">
        <v>13.1</v>
      </c>
      <c r="B34" s="336" t="s">
        <v>582</v>
      </c>
      <c r="C34" s="477">
        <v>23550666.489999998</v>
      </c>
      <c r="D34" s="477">
        <v>0</v>
      </c>
      <c r="E34" s="478">
        <f t="shared" si="0"/>
        <v>23550666.489999998</v>
      </c>
      <c r="F34" s="477">
        <v>23911107.402487077</v>
      </c>
      <c r="G34" s="477">
        <v>0</v>
      </c>
      <c r="H34" s="478">
        <f t="shared" si="1"/>
        <v>23911107.402487077</v>
      </c>
    </row>
    <row r="35" spans="1:8">
      <c r="A35" s="325">
        <v>13.2</v>
      </c>
      <c r="B35" s="336" t="s">
        <v>583</v>
      </c>
      <c r="C35" s="477">
        <v>0</v>
      </c>
      <c r="D35" s="477">
        <v>0</v>
      </c>
      <c r="E35" s="478">
        <f t="shared" si="0"/>
        <v>0</v>
      </c>
      <c r="F35" s="477">
        <v>0</v>
      </c>
      <c r="G35" s="477">
        <v>0</v>
      </c>
      <c r="H35" s="478">
        <f t="shared" si="1"/>
        <v>0</v>
      </c>
    </row>
    <row r="36" spans="1:8">
      <c r="A36" s="325">
        <v>14</v>
      </c>
      <c r="B36" s="337" t="s">
        <v>584</v>
      </c>
      <c r="C36" s="477">
        <f>SUM(C7,C11,C13,C14,C15,C19,C22,C23,C24,C27,C30,C33)</f>
        <v>1804313211.71</v>
      </c>
      <c r="D36" s="477">
        <f>SUM(D7,D11,D13,D14,D15,D19,D22,D23,D24,D27,D30,D33)</f>
        <v>1423466688.7600002</v>
      </c>
      <c r="E36" s="478">
        <f t="shared" si="0"/>
        <v>3227779900.4700003</v>
      </c>
      <c r="F36" s="477">
        <f>SUM(F7,F11,F13,F14,F15,F19,F22,F23,F24,F27,F30,F33)</f>
        <v>1621298487.3964255</v>
      </c>
      <c r="G36" s="477">
        <f>SUM(G7,G11,G13,G14,G15,G19,G22,G23,G24,G27,G30,G33)</f>
        <v>1341834596.9536452</v>
      </c>
      <c r="H36" s="478">
        <f t="shared" si="1"/>
        <v>2963133084.350071</v>
      </c>
    </row>
    <row r="37" spans="1:8" ht="22.5" customHeight="1">
      <c r="A37" s="325"/>
      <c r="B37" s="338" t="s">
        <v>585</v>
      </c>
      <c r="C37" s="795"/>
      <c r="D37" s="796"/>
      <c r="E37" s="796"/>
      <c r="F37" s="796"/>
      <c r="G37" s="796"/>
      <c r="H37" s="797"/>
    </row>
    <row r="38" spans="1:8">
      <c r="A38" s="325">
        <v>15</v>
      </c>
      <c r="B38" s="339" t="s">
        <v>586</v>
      </c>
      <c r="C38" s="477">
        <v>50000</v>
      </c>
      <c r="D38" s="477">
        <v>0</v>
      </c>
      <c r="E38" s="478">
        <f>C38+D38</f>
        <v>50000</v>
      </c>
      <c r="F38" s="477">
        <v>0</v>
      </c>
      <c r="G38" s="477">
        <v>0</v>
      </c>
      <c r="H38" s="478">
        <f>F38+G38</f>
        <v>0</v>
      </c>
    </row>
    <row r="39" spans="1:8">
      <c r="A39" s="340">
        <v>15.1</v>
      </c>
      <c r="B39" s="341" t="s">
        <v>562</v>
      </c>
      <c r="C39" s="477">
        <v>50000</v>
      </c>
      <c r="D39" s="477">
        <v>0</v>
      </c>
      <c r="E39" s="478">
        <f t="shared" ref="E39:E53" si="2">C39+D39</f>
        <v>50000</v>
      </c>
      <c r="F39" s="477">
        <v>0</v>
      </c>
      <c r="G39" s="477">
        <v>0</v>
      </c>
      <c r="H39" s="478">
        <f t="shared" ref="H39:H53" si="3">F39+G39</f>
        <v>0</v>
      </c>
    </row>
    <row r="40" spans="1:8" ht="24" customHeight="1">
      <c r="A40" s="340">
        <v>16</v>
      </c>
      <c r="B40" s="328" t="s">
        <v>587</v>
      </c>
      <c r="C40" s="477">
        <v>0</v>
      </c>
      <c r="D40" s="477">
        <v>0</v>
      </c>
      <c r="E40" s="478">
        <f t="shared" si="2"/>
        <v>0</v>
      </c>
      <c r="F40" s="477">
        <v>0</v>
      </c>
      <c r="G40" s="477">
        <v>0</v>
      </c>
      <c r="H40" s="478">
        <f t="shared" si="3"/>
        <v>0</v>
      </c>
    </row>
    <row r="41" spans="1:8">
      <c r="A41" s="340">
        <v>17</v>
      </c>
      <c r="B41" s="328" t="s">
        <v>588</v>
      </c>
      <c r="C41" s="477">
        <f>SUM(C42:C45)</f>
        <v>1244364212.1800001</v>
      </c>
      <c r="D41" s="477">
        <f>SUM(D42:D45)</f>
        <v>1362912498.74</v>
      </c>
      <c r="E41" s="478">
        <f t="shared" si="2"/>
        <v>2607276710.9200001</v>
      </c>
      <c r="F41" s="477">
        <f>SUM(F42:F45)</f>
        <v>1196057827.5127001</v>
      </c>
      <c r="G41" s="477">
        <f>SUM(G42:G45)</f>
        <v>1281093510.8691423</v>
      </c>
      <c r="H41" s="478">
        <f t="shared" si="3"/>
        <v>2477151338.3818426</v>
      </c>
    </row>
    <row r="42" spans="1:8">
      <c r="A42" s="340">
        <v>17.100000000000001</v>
      </c>
      <c r="B42" s="342" t="s">
        <v>589</v>
      </c>
      <c r="C42" s="477">
        <v>1162317015.49</v>
      </c>
      <c r="D42" s="477">
        <v>984519144.69000006</v>
      </c>
      <c r="E42" s="478">
        <f t="shared" si="2"/>
        <v>2146836160.1800001</v>
      </c>
      <c r="F42" s="477">
        <v>892945488.28600001</v>
      </c>
      <c r="G42" s="477">
        <v>997723056.03274214</v>
      </c>
      <c r="H42" s="478">
        <f t="shared" si="3"/>
        <v>1890668544.3187423</v>
      </c>
    </row>
    <row r="43" spans="1:8">
      <c r="A43" s="340">
        <v>17.2</v>
      </c>
      <c r="B43" s="343" t="s">
        <v>590</v>
      </c>
      <c r="C43" s="477">
        <v>80146138.640000001</v>
      </c>
      <c r="D43" s="477">
        <v>363522193.94999999</v>
      </c>
      <c r="E43" s="478">
        <f t="shared" si="2"/>
        <v>443668332.58999997</v>
      </c>
      <c r="F43" s="477">
        <v>300636356.77670002</v>
      </c>
      <c r="G43" s="477">
        <v>266896616.7744</v>
      </c>
      <c r="H43" s="478">
        <f t="shared" si="3"/>
        <v>567532973.55110002</v>
      </c>
    </row>
    <row r="44" spans="1:8">
      <c r="A44" s="340">
        <v>17.3</v>
      </c>
      <c r="B44" s="342" t="s">
        <v>591</v>
      </c>
      <c r="C44" s="477">
        <v>0</v>
      </c>
      <c r="D44" s="477">
        <v>0</v>
      </c>
      <c r="E44" s="478">
        <f t="shared" si="2"/>
        <v>0</v>
      </c>
      <c r="F44" s="477">
        <v>0</v>
      </c>
      <c r="G44" s="477">
        <v>0</v>
      </c>
      <c r="H44" s="478">
        <f t="shared" si="3"/>
        <v>0</v>
      </c>
    </row>
    <row r="45" spans="1:8">
      <c r="A45" s="340">
        <v>17.399999999999999</v>
      </c>
      <c r="B45" s="342" t="s">
        <v>592</v>
      </c>
      <c r="C45" s="477">
        <v>1901058.05</v>
      </c>
      <c r="D45" s="477">
        <v>14871160.1</v>
      </c>
      <c r="E45" s="478">
        <f t="shared" si="2"/>
        <v>16772218.15</v>
      </c>
      <c r="F45" s="477">
        <v>2475982.4500000002</v>
      </c>
      <c r="G45" s="477">
        <v>16473838.062000001</v>
      </c>
      <c r="H45" s="478">
        <f t="shared" si="3"/>
        <v>18949820.512000002</v>
      </c>
    </row>
    <row r="46" spans="1:8">
      <c r="A46" s="340">
        <v>18</v>
      </c>
      <c r="B46" s="344" t="s">
        <v>593</v>
      </c>
      <c r="C46" s="477">
        <v>1269362.72</v>
      </c>
      <c r="D46" s="477">
        <v>196742.25999999998</v>
      </c>
      <c r="E46" s="478">
        <f t="shared" si="2"/>
        <v>1466104.98</v>
      </c>
      <c r="F46" s="477">
        <v>1414002.8365000002</v>
      </c>
      <c r="G46" s="477">
        <v>651190.62699999986</v>
      </c>
      <c r="H46" s="478">
        <f t="shared" si="3"/>
        <v>2065193.4635000001</v>
      </c>
    </row>
    <row r="47" spans="1:8">
      <c r="A47" s="340">
        <v>19</v>
      </c>
      <c r="B47" s="344" t="s">
        <v>594</v>
      </c>
      <c r="C47" s="477">
        <f>SUM(C48:C49)</f>
        <v>15613617.130000001</v>
      </c>
      <c r="D47" s="477">
        <f>SUM(D48:D49)</f>
        <v>0</v>
      </c>
      <c r="E47" s="478">
        <f t="shared" si="2"/>
        <v>15613617.130000001</v>
      </c>
      <c r="F47" s="477">
        <f>SUM(F48:F49)</f>
        <v>6128199.4500000002</v>
      </c>
      <c r="G47" s="477">
        <f>SUM(G48:G49)</f>
        <v>0</v>
      </c>
      <c r="H47" s="478">
        <f t="shared" si="3"/>
        <v>6128199.4500000002</v>
      </c>
    </row>
    <row r="48" spans="1:8">
      <c r="A48" s="340">
        <v>19.100000000000001</v>
      </c>
      <c r="B48" s="345" t="s">
        <v>595</v>
      </c>
      <c r="C48" s="477">
        <v>13652457.130000001</v>
      </c>
      <c r="D48" s="477">
        <v>0</v>
      </c>
      <c r="E48" s="478">
        <f t="shared" si="2"/>
        <v>13652457.130000001</v>
      </c>
      <c r="F48" s="477">
        <v>1028075.7000000002</v>
      </c>
      <c r="G48" s="477">
        <v>0</v>
      </c>
      <c r="H48" s="478">
        <f t="shared" si="3"/>
        <v>1028075.7000000002</v>
      </c>
    </row>
    <row r="49" spans="1:8">
      <c r="A49" s="340">
        <v>19.2</v>
      </c>
      <c r="B49" s="346" t="s">
        <v>596</v>
      </c>
      <c r="C49" s="477">
        <v>1961160</v>
      </c>
      <c r="D49" s="477">
        <v>0</v>
      </c>
      <c r="E49" s="478">
        <f t="shared" si="2"/>
        <v>1961160</v>
      </c>
      <c r="F49" s="477">
        <v>5100123.75</v>
      </c>
      <c r="G49" s="477">
        <v>0</v>
      </c>
      <c r="H49" s="478">
        <f t="shared" si="3"/>
        <v>5100123.75</v>
      </c>
    </row>
    <row r="50" spans="1:8">
      <c r="A50" s="340">
        <v>20</v>
      </c>
      <c r="B50" s="347" t="s">
        <v>597</v>
      </c>
      <c r="C50" s="477">
        <v>0</v>
      </c>
      <c r="D50" s="477">
        <v>91397779.810000002</v>
      </c>
      <c r="E50" s="478">
        <f t="shared" si="2"/>
        <v>91397779.810000002</v>
      </c>
      <c r="F50" s="477">
        <v>0</v>
      </c>
      <c r="G50" s="477">
        <v>55929294.392000005</v>
      </c>
      <c r="H50" s="478">
        <f t="shared" si="3"/>
        <v>55929294.392000005</v>
      </c>
    </row>
    <row r="51" spans="1:8">
      <c r="A51" s="340">
        <v>21</v>
      </c>
      <c r="B51" s="335" t="s">
        <v>598</v>
      </c>
      <c r="C51" s="477">
        <v>21331466.009999998</v>
      </c>
      <c r="D51" s="477">
        <v>8728755.129999999</v>
      </c>
      <c r="E51" s="478">
        <f t="shared" si="2"/>
        <v>30060221.139999997</v>
      </c>
      <c r="F51" s="477">
        <v>10423648.3071</v>
      </c>
      <c r="G51" s="477">
        <v>4602726.2929999996</v>
      </c>
      <c r="H51" s="478">
        <f t="shared" si="3"/>
        <v>15026374.600099999</v>
      </c>
    </row>
    <row r="52" spans="1:8">
      <c r="A52" s="340">
        <v>21.1</v>
      </c>
      <c r="B52" s="343" t="s">
        <v>599</v>
      </c>
      <c r="C52" s="477">
        <v>0</v>
      </c>
      <c r="D52" s="477">
        <v>0</v>
      </c>
      <c r="E52" s="478">
        <f t="shared" si="2"/>
        <v>0</v>
      </c>
      <c r="F52" s="477">
        <v>0</v>
      </c>
      <c r="G52" s="477">
        <v>0</v>
      </c>
      <c r="H52" s="478">
        <f t="shared" si="3"/>
        <v>0</v>
      </c>
    </row>
    <row r="53" spans="1:8">
      <c r="A53" s="340">
        <v>22</v>
      </c>
      <c r="B53" s="348" t="s">
        <v>600</v>
      </c>
      <c r="C53" s="477">
        <f>SUM(C38,C40,C41,C46,C47,C50,C51)</f>
        <v>1282628658.0400002</v>
      </c>
      <c r="D53" s="477">
        <f>SUM(D38,D40,D41,D46,D47,D50,D51)</f>
        <v>1463235775.9400001</v>
      </c>
      <c r="E53" s="478">
        <f t="shared" si="2"/>
        <v>2745864433.9800005</v>
      </c>
      <c r="F53" s="477">
        <f>SUM(F38,F40,F41,F46,F47,F50,F51)</f>
        <v>1214023678.1063001</v>
      </c>
      <c r="G53" s="477">
        <f>SUM(G38,G40,G41,G46,G47,G50,G51)</f>
        <v>1342276722.1811423</v>
      </c>
      <c r="H53" s="478">
        <f t="shared" si="3"/>
        <v>2556300400.2874422</v>
      </c>
    </row>
    <row r="54" spans="1:8" ht="24" customHeight="1">
      <c r="A54" s="340"/>
      <c r="B54" s="349" t="s">
        <v>601</v>
      </c>
      <c r="C54" s="795"/>
      <c r="D54" s="796"/>
      <c r="E54" s="796"/>
      <c r="F54" s="796"/>
      <c r="G54" s="796"/>
      <c r="H54" s="797"/>
    </row>
    <row r="55" spans="1:8">
      <c r="A55" s="340">
        <v>23</v>
      </c>
      <c r="B55" s="347" t="s">
        <v>602</v>
      </c>
      <c r="C55" s="477">
        <v>17091531</v>
      </c>
      <c r="D55" s="477">
        <v>0</v>
      </c>
      <c r="E55" s="478">
        <f>C55+D55</f>
        <v>17091531</v>
      </c>
      <c r="F55" s="477">
        <v>16057277</v>
      </c>
      <c r="G55" s="477">
        <v>0</v>
      </c>
      <c r="H55" s="478">
        <f>F55+G55</f>
        <v>16057277</v>
      </c>
    </row>
    <row r="56" spans="1:8">
      <c r="A56" s="340">
        <v>24</v>
      </c>
      <c r="B56" s="347" t="s">
        <v>603</v>
      </c>
      <c r="C56" s="477">
        <v>0</v>
      </c>
      <c r="D56" s="477">
        <v>0</v>
      </c>
      <c r="E56" s="478">
        <f t="shared" ref="E56:E69" si="4">C56+D56</f>
        <v>0</v>
      </c>
      <c r="F56" s="477">
        <v>0</v>
      </c>
      <c r="G56" s="477">
        <v>0</v>
      </c>
      <c r="H56" s="478">
        <f t="shared" ref="H56:H69" si="5">F56+G56</f>
        <v>0</v>
      </c>
    </row>
    <row r="57" spans="1:8">
      <c r="A57" s="340">
        <v>25</v>
      </c>
      <c r="B57" s="344" t="s">
        <v>604</v>
      </c>
      <c r="C57" s="477">
        <v>101066231.76000001</v>
      </c>
      <c r="D57" s="477">
        <v>0</v>
      </c>
      <c r="E57" s="478">
        <f t="shared" si="4"/>
        <v>101066231.76000001</v>
      </c>
      <c r="F57" s="477">
        <v>74923497.034999996</v>
      </c>
      <c r="G57" s="477">
        <v>0</v>
      </c>
      <c r="H57" s="478">
        <f t="shared" si="5"/>
        <v>74923497.034999996</v>
      </c>
    </row>
    <row r="58" spans="1:8">
      <c r="A58" s="340">
        <v>26</v>
      </c>
      <c r="B58" s="344" t="s">
        <v>605</v>
      </c>
      <c r="C58" s="477">
        <v>0</v>
      </c>
      <c r="D58" s="477">
        <v>0</v>
      </c>
      <c r="E58" s="478">
        <f t="shared" si="4"/>
        <v>0</v>
      </c>
      <c r="F58" s="477">
        <v>0</v>
      </c>
      <c r="G58" s="477">
        <v>0</v>
      </c>
      <c r="H58" s="478">
        <f t="shared" si="5"/>
        <v>0</v>
      </c>
    </row>
    <row r="59" spans="1:8">
      <c r="A59" s="340">
        <v>27</v>
      </c>
      <c r="B59" s="344" t="s">
        <v>606</v>
      </c>
      <c r="C59" s="477">
        <f>SUM(C60:C61)</f>
        <v>0</v>
      </c>
      <c r="D59" s="477">
        <f>SUM(D60:D61)</f>
        <v>0</v>
      </c>
      <c r="E59" s="478">
        <f t="shared" si="4"/>
        <v>0</v>
      </c>
      <c r="F59" s="477">
        <v>0</v>
      </c>
      <c r="G59" s="477">
        <v>0</v>
      </c>
      <c r="H59" s="478">
        <f t="shared" si="5"/>
        <v>0</v>
      </c>
    </row>
    <row r="60" spans="1:8">
      <c r="A60" s="340">
        <v>27.1</v>
      </c>
      <c r="B60" s="342" t="s">
        <v>607</v>
      </c>
      <c r="C60" s="477">
        <v>0</v>
      </c>
      <c r="D60" s="477">
        <v>0</v>
      </c>
      <c r="E60" s="478">
        <f t="shared" si="4"/>
        <v>0</v>
      </c>
      <c r="F60" s="477">
        <v>0</v>
      </c>
      <c r="G60" s="477">
        <v>0</v>
      </c>
      <c r="H60" s="478">
        <f t="shared" si="5"/>
        <v>0</v>
      </c>
    </row>
    <row r="61" spans="1:8">
      <c r="A61" s="340">
        <v>27.2</v>
      </c>
      <c r="B61" s="342" t="s">
        <v>608</v>
      </c>
      <c r="C61" s="477">
        <v>0</v>
      </c>
      <c r="D61" s="477">
        <v>0</v>
      </c>
      <c r="E61" s="478">
        <f t="shared" si="4"/>
        <v>0</v>
      </c>
      <c r="F61" s="477">
        <v>0</v>
      </c>
      <c r="G61" s="477">
        <v>0</v>
      </c>
      <c r="H61" s="478">
        <f t="shared" si="5"/>
        <v>0</v>
      </c>
    </row>
    <row r="62" spans="1:8">
      <c r="A62" s="340">
        <v>28</v>
      </c>
      <c r="B62" s="350" t="s">
        <v>609</v>
      </c>
      <c r="C62" s="477">
        <v>2606149.35</v>
      </c>
      <c r="D62" s="477">
        <v>0</v>
      </c>
      <c r="E62" s="478">
        <f t="shared" si="4"/>
        <v>2606149.35</v>
      </c>
      <c r="F62" s="477">
        <v>2564519.5292000002</v>
      </c>
      <c r="G62" s="477">
        <v>0</v>
      </c>
      <c r="H62" s="478">
        <f t="shared" si="5"/>
        <v>2564519.5292000002</v>
      </c>
    </row>
    <row r="63" spans="1:8">
      <c r="A63" s="340">
        <v>29</v>
      </c>
      <c r="B63" s="344" t="s">
        <v>610</v>
      </c>
      <c r="C63" s="477">
        <f>SUM(C64:C66)</f>
        <v>14861006.99</v>
      </c>
      <c r="D63" s="477">
        <f>SUM(D64:D66)</f>
        <v>0</v>
      </c>
      <c r="E63" s="478">
        <f t="shared" si="4"/>
        <v>14861006.99</v>
      </c>
      <c r="F63" s="477">
        <v>14726066.820499999</v>
      </c>
      <c r="G63" s="477">
        <v>0</v>
      </c>
      <c r="H63" s="478">
        <f t="shared" si="5"/>
        <v>14726066.820499999</v>
      </c>
    </row>
    <row r="64" spans="1:8">
      <c r="A64" s="340">
        <v>29.1</v>
      </c>
      <c r="B64" s="334" t="s">
        <v>611</v>
      </c>
      <c r="C64" s="477">
        <v>10870260.66</v>
      </c>
      <c r="D64" s="477">
        <v>0</v>
      </c>
      <c r="E64" s="478">
        <f t="shared" si="4"/>
        <v>10870260.66</v>
      </c>
      <c r="F64" s="477">
        <v>13587825.820499999</v>
      </c>
      <c r="G64" s="477">
        <v>0</v>
      </c>
      <c r="H64" s="478">
        <f t="shared" si="5"/>
        <v>13587825.820499999</v>
      </c>
    </row>
    <row r="65" spans="1:8" ht="24.95" customHeight="1">
      <c r="A65" s="340">
        <v>29.2</v>
      </c>
      <c r="B65" s="358" t="s">
        <v>612</v>
      </c>
      <c r="C65" s="477">
        <v>0</v>
      </c>
      <c r="D65" s="477">
        <v>0</v>
      </c>
      <c r="E65" s="478">
        <f t="shared" si="4"/>
        <v>0</v>
      </c>
      <c r="F65" s="477">
        <v>0</v>
      </c>
      <c r="G65" s="477">
        <v>0</v>
      </c>
      <c r="H65" s="478">
        <f t="shared" si="5"/>
        <v>0</v>
      </c>
    </row>
    <row r="66" spans="1:8" ht="22.5" customHeight="1">
      <c r="A66" s="340">
        <v>29.3</v>
      </c>
      <c r="B66" s="358" t="s">
        <v>613</v>
      </c>
      <c r="C66" s="477">
        <v>3990746.33</v>
      </c>
      <c r="D66" s="477">
        <v>0</v>
      </c>
      <c r="E66" s="478">
        <f t="shared" si="4"/>
        <v>3990746.33</v>
      </c>
      <c r="F66" s="477">
        <v>1138241</v>
      </c>
      <c r="G66" s="477">
        <v>0</v>
      </c>
      <c r="H66" s="478">
        <f t="shared" si="5"/>
        <v>1138241</v>
      </c>
    </row>
    <row r="67" spans="1:8">
      <c r="A67" s="340">
        <v>30</v>
      </c>
      <c r="B67" s="331" t="s">
        <v>614</v>
      </c>
      <c r="C67" s="477">
        <v>346290547.11000001</v>
      </c>
      <c r="D67" s="477">
        <v>0</v>
      </c>
      <c r="E67" s="478">
        <f t="shared" si="4"/>
        <v>346290547.11000001</v>
      </c>
      <c r="F67" s="477">
        <v>298561323.21649998</v>
      </c>
      <c r="G67" s="477">
        <v>0</v>
      </c>
      <c r="H67" s="478">
        <f t="shared" si="5"/>
        <v>298561323.21649998</v>
      </c>
    </row>
    <row r="68" spans="1:8">
      <c r="A68" s="340">
        <v>31</v>
      </c>
      <c r="B68" s="351" t="s">
        <v>615</v>
      </c>
      <c r="C68" s="477">
        <f>SUM(C55,C56,C57,C58,C59,C62,C63,C67)</f>
        <v>481915466.21000004</v>
      </c>
      <c r="D68" s="477">
        <f>SUM(D55,D56,D57,D58,D59,D62,D63,D67)</f>
        <v>0</v>
      </c>
      <c r="E68" s="478">
        <f t="shared" si="4"/>
        <v>481915466.21000004</v>
      </c>
      <c r="F68" s="477">
        <f>SUM(F55,F56,F57,F58,F59,F62,F63,F67)</f>
        <v>406832683.60119998</v>
      </c>
      <c r="G68" s="477">
        <f>SUM(G55,G56,G57,G58,G59,G62,G63,G67)</f>
        <v>0</v>
      </c>
      <c r="H68" s="478">
        <f t="shared" si="5"/>
        <v>406832683.60119998</v>
      </c>
    </row>
    <row r="69" spans="1:8">
      <c r="A69" s="340">
        <v>32</v>
      </c>
      <c r="B69" s="352" t="s">
        <v>616</v>
      </c>
      <c r="C69" s="477">
        <f>SUM(C53,C68)</f>
        <v>1764544124.2500002</v>
      </c>
      <c r="D69" s="477">
        <f>SUM(D53,D68)</f>
        <v>1463235775.9400001</v>
      </c>
      <c r="E69" s="478">
        <f t="shared" si="4"/>
        <v>3227779900.1900005</v>
      </c>
      <c r="F69" s="477">
        <f>SUM(F68)</f>
        <v>406832683.60119998</v>
      </c>
      <c r="G69" s="477">
        <f>SUM(G68)</f>
        <v>0</v>
      </c>
      <c r="H69" s="478">
        <f t="shared" si="5"/>
        <v>406832683.60119998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25" zoomScale="80" zoomScaleNormal="80" workbookViewId="0">
      <selection activeCell="B2" sqref="B2"/>
    </sheetView>
  </sheetViews>
  <sheetFormatPr defaultRowHeight="15"/>
  <cols>
    <col min="2" max="2" width="66.5703125" customWidth="1"/>
    <col min="3" max="8" width="17.85546875" customWidth="1"/>
    <col min="10" max="10" width="17" bestFit="1" customWidth="1"/>
    <col min="11" max="11" width="15.85546875" bestFit="1" customWidth="1"/>
    <col min="12" max="13" width="17" bestFit="1" customWidth="1"/>
    <col min="14" max="14" width="15.85546875" bestFit="1" customWidth="1"/>
    <col min="15" max="15" width="17" bestFit="1" customWidth="1"/>
  </cols>
  <sheetData>
    <row r="1" spans="1:15" s="5" customFormat="1" ht="14.25">
      <c r="A1" s="2" t="s">
        <v>30</v>
      </c>
      <c r="B1" s="3" t="str">
        <f>'Info '!C2</f>
        <v>JSC "BASISBANK"</v>
      </c>
      <c r="C1" s="3"/>
      <c r="D1" s="4"/>
      <c r="E1" s="4"/>
      <c r="F1" s="4"/>
      <c r="G1" s="4"/>
    </row>
    <row r="2" spans="1:15" s="5" customFormat="1" ht="14.25">
      <c r="A2" s="2" t="s">
        <v>31</v>
      </c>
      <c r="B2" s="518">
        <f>'1. key ratios '!B2</f>
        <v>45199</v>
      </c>
      <c r="C2" s="6"/>
      <c r="D2" s="7"/>
      <c r="E2" s="7"/>
      <c r="F2" s="7"/>
      <c r="G2" s="7"/>
      <c r="H2" s="8"/>
    </row>
    <row r="4" spans="1:15">
      <c r="A4" s="806" t="s">
        <v>6</v>
      </c>
      <c r="B4" s="808" t="s">
        <v>617</v>
      </c>
      <c r="C4" s="801" t="s">
        <v>554</v>
      </c>
      <c r="D4" s="801"/>
      <c r="E4" s="801"/>
      <c r="F4" s="801" t="s">
        <v>555</v>
      </c>
      <c r="G4" s="801"/>
      <c r="H4" s="802"/>
    </row>
    <row r="5" spans="1:15" ht="15.6" customHeight="1">
      <c r="A5" s="807"/>
      <c r="B5" s="809"/>
      <c r="C5" s="355" t="s">
        <v>32</v>
      </c>
      <c r="D5" s="355" t="s">
        <v>33</v>
      </c>
      <c r="E5" s="355" t="s">
        <v>34</v>
      </c>
      <c r="F5" s="355" t="s">
        <v>32</v>
      </c>
      <c r="G5" s="355" t="s">
        <v>33</v>
      </c>
      <c r="H5" s="355" t="s">
        <v>34</v>
      </c>
    </row>
    <row r="6" spans="1:15">
      <c r="A6" s="356">
        <v>1</v>
      </c>
      <c r="B6" s="357" t="s">
        <v>618</v>
      </c>
      <c r="C6" s="477">
        <f>SUM(C7:C12)</f>
        <v>155733223.78999999</v>
      </c>
      <c r="D6" s="477">
        <f>SUM(D7:D12)</f>
        <v>73118408.01000002</v>
      </c>
      <c r="E6" s="478">
        <f>C6+D6</f>
        <v>228851631.80000001</v>
      </c>
      <c r="F6" s="477">
        <f>SUM(F7:F12)</f>
        <v>131462707.49409999</v>
      </c>
      <c r="G6" s="477">
        <f>SUM(G7:G12)</f>
        <v>51719010.256100006</v>
      </c>
      <c r="H6" s="478">
        <f>F6+G6</f>
        <v>183181717.7502</v>
      </c>
      <c r="J6" s="476"/>
      <c r="K6" s="476"/>
      <c r="L6" s="476"/>
      <c r="M6" s="476"/>
      <c r="N6" s="476"/>
      <c r="O6" s="476"/>
    </row>
    <row r="7" spans="1:15">
      <c r="A7" s="356">
        <v>1.1000000000000001</v>
      </c>
      <c r="B7" s="358" t="s">
        <v>561</v>
      </c>
      <c r="C7" s="477">
        <v>0</v>
      </c>
      <c r="D7" s="477">
        <v>0</v>
      </c>
      <c r="E7" s="478">
        <f t="shared" ref="E7:E45" si="0">C7+D7</f>
        <v>0</v>
      </c>
      <c r="F7" s="477">
        <v>0</v>
      </c>
      <c r="G7" s="477">
        <v>0</v>
      </c>
      <c r="H7" s="478">
        <f t="shared" ref="H7:H45" si="1">F7+G7</f>
        <v>0</v>
      </c>
      <c r="J7" s="476"/>
      <c r="K7" s="476"/>
      <c r="L7" s="476"/>
      <c r="M7" s="476"/>
      <c r="N7" s="476"/>
      <c r="O7" s="476"/>
    </row>
    <row r="8" spans="1:15">
      <c r="A8" s="356">
        <v>1.2</v>
      </c>
      <c r="B8" s="358" t="s">
        <v>563</v>
      </c>
      <c r="C8" s="477">
        <v>0</v>
      </c>
      <c r="D8" s="477">
        <v>0</v>
      </c>
      <c r="E8" s="478">
        <f t="shared" si="0"/>
        <v>0</v>
      </c>
      <c r="F8" s="477">
        <v>0</v>
      </c>
      <c r="G8" s="477">
        <v>0</v>
      </c>
      <c r="H8" s="478">
        <f t="shared" si="1"/>
        <v>0</v>
      </c>
      <c r="J8" s="476"/>
      <c r="K8" s="476"/>
      <c r="L8" s="476"/>
      <c r="M8" s="476"/>
      <c r="N8" s="476"/>
      <c r="O8" s="476"/>
    </row>
    <row r="9" spans="1:15" ht="21.6" customHeight="1">
      <c r="A9" s="356">
        <v>1.3</v>
      </c>
      <c r="B9" s="358" t="s">
        <v>619</v>
      </c>
      <c r="C9" s="477">
        <v>0</v>
      </c>
      <c r="D9" s="477">
        <v>0</v>
      </c>
      <c r="E9" s="478">
        <f t="shared" si="0"/>
        <v>0</v>
      </c>
      <c r="F9" s="477">
        <v>0</v>
      </c>
      <c r="G9" s="477">
        <v>0</v>
      </c>
      <c r="H9" s="478">
        <f t="shared" si="1"/>
        <v>0</v>
      </c>
      <c r="J9" s="476"/>
      <c r="K9" s="476"/>
      <c r="L9" s="476"/>
      <c r="M9" s="476"/>
      <c r="N9" s="476"/>
      <c r="O9" s="476"/>
    </row>
    <row r="10" spans="1:15">
      <c r="A10" s="356">
        <v>1.4</v>
      </c>
      <c r="B10" s="358" t="s">
        <v>565</v>
      </c>
      <c r="C10" s="477">
        <v>14227073.24</v>
      </c>
      <c r="D10" s="477">
        <v>0</v>
      </c>
      <c r="E10" s="478">
        <f t="shared" si="0"/>
        <v>14227073.24</v>
      </c>
      <c r="F10" s="477">
        <v>0</v>
      </c>
      <c r="G10" s="477">
        <v>0</v>
      </c>
      <c r="H10" s="478">
        <f t="shared" si="1"/>
        <v>0</v>
      </c>
      <c r="J10" s="476"/>
      <c r="K10" s="476"/>
      <c r="L10" s="476"/>
      <c r="M10" s="476"/>
      <c r="N10" s="476"/>
      <c r="O10" s="476"/>
    </row>
    <row r="11" spans="1:15">
      <c r="A11" s="356">
        <v>1.5</v>
      </c>
      <c r="B11" s="358" t="s">
        <v>569</v>
      </c>
      <c r="C11" s="477">
        <v>141506150.54999998</v>
      </c>
      <c r="D11" s="477">
        <v>73118408.01000002</v>
      </c>
      <c r="E11" s="478">
        <f t="shared" si="0"/>
        <v>214624558.56</v>
      </c>
      <c r="F11" s="477">
        <v>131462707.49409999</v>
      </c>
      <c r="G11" s="477">
        <v>51719010.256100006</v>
      </c>
      <c r="H11" s="478">
        <f t="shared" si="1"/>
        <v>183181717.7502</v>
      </c>
      <c r="J11" s="476"/>
      <c r="K11" s="476"/>
      <c r="L11" s="476"/>
      <c r="M11" s="476"/>
      <c r="N11" s="476"/>
      <c r="O11" s="476"/>
    </row>
    <row r="12" spans="1:15">
      <c r="A12" s="356">
        <v>1.6</v>
      </c>
      <c r="B12" s="359" t="s">
        <v>451</v>
      </c>
      <c r="C12" s="477">
        <v>0</v>
      </c>
      <c r="D12" s="477">
        <v>0</v>
      </c>
      <c r="E12" s="478">
        <f t="shared" si="0"/>
        <v>0</v>
      </c>
      <c r="F12" s="477">
        <v>0</v>
      </c>
      <c r="G12" s="477">
        <v>0</v>
      </c>
      <c r="H12" s="478">
        <f t="shared" si="1"/>
        <v>0</v>
      </c>
      <c r="J12" s="476"/>
      <c r="K12" s="476"/>
      <c r="L12" s="476"/>
      <c r="M12" s="476"/>
      <c r="N12" s="476"/>
      <c r="O12" s="476"/>
    </row>
    <row r="13" spans="1:15">
      <c r="A13" s="356">
        <v>2</v>
      </c>
      <c r="B13" s="360" t="s">
        <v>620</v>
      </c>
      <c r="C13" s="477">
        <f>SUM(C14:C17)</f>
        <v>-93383297.660000011</v>
      </c>
      <c r="D13" s="477">
        <f>SUM(D14:D17)</f>
        <v>-33992318.129999995</v>
      </c>
      <c r="E13" s="478">
        <f t="shared" si="0"/>
        <v>-127375615.79000001</v>
      </c>
      <c r="F13" s="477">
        <f>SUM(F14:F17)</f>
        <v>-73419633.984907925</v>
      </c>
      <c r="G13" s="477">
        <f>SUM(G14:G17)</f>
        <v>-19538825.490500003</v>
      </c>
      <c r="H13" s="478">
        <f t="shared" si="1"/>
        <v>-92958459.475407928</v>
      </c>
      <c r="J13" s="476"/>
      <c r="K13" s="476"/>
      <c r="L13" s="476"/>
      <c r="M13" s="476"/>
      <c r="N13" s="476"/>
      <c r="O13" s="476"/>
    </row>
    <row r="14" spans="1:15">
      <c r="A14" s="356">
        <v>2.1</v>
      </c>
      <c r="B14" s="358" t="s">
        <v>621</v>
      </c>
      <c r="C14" s="477">
        <v>0</v>
      </c>
      <c r="D14" s="477">
        <v>0</v>
      </c>
      <c r="E14" s="478">
        <f t="shared" si="0"/>
        <v>0</v>
      </c>
      <c r="F14" s="477">
        <v>0</v>
      </c>
      <c r="G14" s="477">
        <v>0</v>
      </c>
      <c r="H14" s="478">
        <f t="shared" si="1"/>
        <v>0</v>
      </c>
      <c r="J14" s="476"/>
      <c r="K14" s="476"/>
      <c r="L14" s="476"/>
      <c r="M14" s="476"/>
      <c r="N14" s="476"/>
      <c r="O14" s="476"/>
    </row>
    <row r="15" spans="1:15" ht="24.6" customHeight="1">
      <c r="A15" s="356">
        <v>2.2000000000000002</v>
      </c>
      <c r="B15" s="358" t="s">
        <v>622</v>
      </c>
      <c r="C15" s="477">
        <v>0</v>
      </c>
      <c r="D15" s="477">
        <v>0</v>
      </c>
      <c r="E15" s="478">
        <f t="shared" si="0"/>
        <v>0</v>
      </c>
      <c r="F15" s="477">
        <v>0</v>
      </c>
      <c r="G15" s="477">
        <v>0</v>
      </c>
      <c r="H15" s="478">
        <f t="shared" si="1"/>
        <v>0</v>
      </c>
      <c r="J15" s="476"/>
      <c r="K15" s="476"/>
      <c r="L15" s="476"/>
      <c r="M15" s="476"/>
      <c r="N15" s="476"/>
      <c r="O15" s="476"/>
    </row>
    <row r="16" spans="1:15" ht="20.45" customHeight="1">
      <c r="A16" s="356">
        <v>2.2999999999999998</v>
      </c>
      <c r="B16" s="358" t="s">
        <v>623</v>
      </c>
      <c r="C16" s="477">
        <v>-93383297.660000011</v>
      </c>
      <c r="D16" s="477">
        <v>-33992318.129999995</v>
      </c>
      <c r="E16" s="478">
        <f t="shared" si="0"/>
        <v>-127375615.79000001</v>
      </c>
      <c r="F16" s="477">
        <v>-73419633.984907925</v>
      </c>
      <c r="G16" s="477">
        <v>-19538825.490500003</v>
      </c>
      <c r="H16" s="478">
        <f t="shared" si="1"/>
        <v>-92958459.475407928</v>
      </c>
      <c r="J16" s="476"/>
      <c r="K16" s="476"/>
      <c r="L16" s="476"/>
      <c r="M16" s="476"/>
      <c r="N16" s="476"/>
      <c r="O16" s="476"/>
    </row>
    <row r="17" spans="1:15">
      <c r="A17" s="356">
        <v>2.4</v>
      </c>
      <c r="B17" s="358" t="s">
        <v>624</v>
      </c>
      <c r="C17" s="477">
        <v>0</v>
      </c>
      <c r="D17" s="477">
        <v>0</v>
      </c>
      <c r="E17" s="478">
        <f t="shared" si="0"/>
        <v>0</v>
      </c>
      <c r="F17" s="477">
        <v>0</v>
      </c>
      <c r="G17" s="477">
        <v>0</v>
      </c>
      <c r="H17" s="478">
        <f t="shared" si="1"/>
        <v>0</v>
      </c>
      <c r="J17" s="476"/>
      <c r="K17" s="476"/>
      <c r="L17" s="476"/>
      <c r="M17" s="476"/>
      <c r="N17" s="476"/>
      <c r="O17" s="476"/>
    </row>
    <row r="18" spans="1:15">
      <c r="A18" s="356">
        <v>3</v>
      </c>
      <c r="B18" s="360" t="s">
        <v>625</v>
      </c>
      <c r="C18" s="477">
        <v>0</v>
      </c>
      <c r="D18" s="477">
        <v>0</v>
      </c>
      <c r="E18" s="478">
        <f t="shared" si="0"/>
        <v>0</v>
      </c>
      <c r="F18" s="477">
        <v>0</v>
      </c>
      <c r="G18" s="477">
        <v>0</v>
      </c>
      <c r="H18" s="478">
        <f t="shared" si="1"/>
        <v>0</v>
      </c>
      <c r="J18" s="476"/>
      <c r="K18" s="476"/>
      <c r="L18" s="476"/>
      <c r="M18" s="476"/>
      <c r="N18" s="476"/>
      <c r="O18" s="476"/>
    </row>
    <row r="19" spans="1:15">
      <c r="A19" s="356">
        <v>4</v>
      </c>
      <c r="B19" s="360" t="s">
        <v>626</v>
      </c>
      <c r="C19" s="477">
        <v>8202522.0800000001</v>
      </c>
      <c r="D19" s="477">
        <v>2989277.52</v>
      </c>
      <c r="E19" s="478">
        <f t="shared" si="0"/>
        <v>11191799.6</v>
      </c>
      <c r="F19" s="477">
        <v>4566519.5999999996</v>
      </c>
      <c r="G19" s="477">
        <v>2085058.8498000002</v>
      </c>
      <c r="H19" s="478">
        <f t="shared" si="1"/>
        <v>6651578.4497999996</v>
      </c>
      <c r="J19" s="476"/>
      <c r="K19" s="476"/>
      <c r="L19" s="476"/>
      <c r="M19" s="476"/>
      <c r="N19" s="476"/>
      <c r="O19" s="476"/>
    </row>
    <row r="20" spans="1:15">
      <c r="A20" s="356">
        <v>5</v>
      </c>
      <c r="B20" s="360" t="s">
        <v>627</v>
      </c>
      <c r="C20" s="477">
        <v>-1256841.54</v>
      </c>
      <c r="D20" s="477">
        <v>-3504294.0399999996</v>
      </c>
      <c r="E20" s="478">
        <f t="shared" si="0"/>
        <v>-4761135.58</v>
      </c>
      <c r="F20" s="477">
        <v>-3338156.62</v>
      </c>
      <c r="G20" s="477">
        <v>-1576497.8199999998</v>
      </c>
      <c r="H20" s="478">
        <f t="shared" si="1"/>
        <v>-4914654.4399999995</v>
      </c>
      <c r="J20" s="476"/>
      <c r="K20" s="476"/>
      <c r="L20" s="476"/>
      <c r="M20" s="476"/>
      <c r="N20" s="476"/>
      <c r="O20" s="476"/>
    </row>
    <row r="21" spans="1:15" ht="24" customHeight="1">
      <c r="A21" s="356">
        <v>6</v>
      </c>
      <c r="B21" s="360" t="s">
        <v>628</v>
      </c>
      <c r="C21" s="477">
        <v>252.64</v>
      </c>
      <c r="D21" s="477">
        <v>54918.77</v>
      </c>
      <c r="E21" s="478">
        <f t="shared" si="0"/>
        <v>55171.409999999996</v>
      </c>
      <c r="F21" s="477">
        <v>0</v>
      </c>
      <c r="G21" s="477">
        <v>0</v>
      </c>
      <c r="H21" s="478">
        <f t="shared" si="1"/>
        <v>0</v>
      </c>
      <c r="J21" s="476"/>
      <c r="K21" s="476"/>
      <c r="L21" s="476"/>
      <c r="M21" s="476"/>
      <c r="N21" s="476"/>
      <c r="O21" s="476"/>
    </row>
    <row r="22" spans="1:15" ht="18.600000000000001" customHeight="1">
      <c r="A22" s="356">
        <v>7</v>
      </c>
      <c r="B22" s="360" t="s">
        <v>629</v>
      </c>
      <c r="C22" s="477">
        <v>635000</v>
      </c>
      <c r="D22" s="477">
        <v>0</v>
      </c>
      <c r="E22" s="478">
        <f t="shared" si="0"/>
        <v>635000</v>
      </c>
      <c r="F22" s="477">
        <v>57773913.689999998</v>
      </c>
      <c r="G22" s="477">
        <v>0</v>
      </c>
      <c r="H22" s="478">
        <f t="shared" si="1"/>
        <v>57773913.689999998</v>
      </c>
      <c r="J22" s="476"/>
      <c r="K22" s="476"/>
      <c r="L22" s="476"/>
      <c r="M22" s="476"/>
      <c r="N22" s="476"/>
      <c r="O22" s="476"/>
    </row>
    <row r="23" spans="1:15" ht="25.5" customHeight="1">
      <c r="A23" s="356">
        <v>8</v>
      </c>
      <c r="B23" s="361" t="s">
        <v>630</v>
      </c>
      <c r="C23" s="477">
        <v>0</v>
      </c>
      <c r="D23" s="477">
        <v>0</v>
      </c>
      <c r="E23" s="478">
        <f t="shared" si="0"/>
        <v>0</v>
      </c>
      <c r="F23" s="477">
        <v>0</v>
      </c>
      <c r="G23" s="477">
        <v>0</v>
      </c>
      <c r="H23" s="478">
        <f t="shared" si="1"/>
        <v>0</v>
      </c>
      <c r="J23" s="476"/>
      <c r="K23" s="476"/>
      <c r="L23" s="476"/>
      <c r="M23" s="476"/>
      <c r="N23" s="476"/>
      <c r="O23" s="476"/>
    </row>
    <row r="24" spans="1:15" ht="34.5" customHeight="1">
      <c r="A24" s="356">
        <v>9</v>
      </c>
      <c r="B24" s="361" t="s">
        <v>631</v>
      </c>
      <c r="C24" s="477">
        <v>0</v>
      </c>
      <c r="D24" s="477">
        <v>0</v>
      </c>
      <c r="E24" s="478">
        <f t="shared" si="0"/>
        <v>0</v>
      </c>
      <c r="F24" s="477">
        <v>0</v>
      </c>
      <c r="G24" s="477">
        <v>0</v>
      </c>
      <c r="H24" s="478">
        <f t="shared" si="1"/>
        <v>0</v>
      </c>
      <c r="J24" s="476"/>
      <c r="K24" s="476"/>
      <c r="L24" s="476"/>
      <c r="M24" s="476"/>
      <c r="N24" s="476"/>
      <c r="O24" s="476"/>
    </row>
    <row r="25" spans="1:15">
      <c r="A25" s="356">
        <v>10</v>
      </c>
      <c r="B25" s="360" t="s">
        <v>632</v>
      </c>
      <c r="C25" s="477">
        <v>4664435.2899999991</v>
      </c>
      <c r="D25" s="477">
        <v>0</v>
      </c>
      <c r="E25" s="478">
        <f t="shared" si="0"/>
        <v>4664435.2899999991</v>
      </c>
      <c r="F25" s="477">
        <v>6893412.4834000003</v>
      </c>
      <c r="G25" s="477">
        <v>0</v>
      </c>
      <c r="H25" s="478">
        <f t="shared" si="1"/>
        <v>6893412.4834000003</v>
      </c>
      <c r="J25" s="476"/>
      <c r="K25" s="476"/>
      <c r="L25" s="476"/>
      <c r="M25" s="476"/>
      <c r="N25" s="476"/>
      <c r="O25" s="476"/>
    </row>
    <row r="26" spans="1:15">
      <c r="A26" s="356">
        <v>11</v>
      </c>
      <c r="B26" s="362" t="s">
        <v>633</v>
      </c>
      <c r="C26" s="477">
        <v>288972.93999999994</v>
      </c>
      <c r="D26" s="477">
        <v>0</v>
      </c>
      <c r="E26" s="478">
        <f t="shared" si="0"/>
        <v>288972.93999999994</v>
      </c>
      <c r="F26" s="477">
        <v>-293042.94999999995</v>
      </c>
      <c r="G26" s="477">
        <v>0</v>
      </c>
      <c r="H26" s="478">
        <f t="shared" si="1"/>
        <v>-293042.94999999995</v>
      </c>
      <c r="J26" s="476"/>
      <c r="K26" s="476"/>
      <c r="L26" s="476"/>
      <c r="M26" s="476"/>
      <c r="N26" s="476"/>
      <c r="O26" s="476"/>
    </row>
    <row r="27" spans="1:15">
      <c r="A27" s="356">
        <v>12</v>
      </c>
      <c r="B27" s="360" t="s">
        <v>634</v>
      </c>
      <c r="C27" s="477">
        <v>99757.34</v>
      </c>
      <c r="D27" s="477">
        <v>0</v>
      </c>
      <c r="E27" s="478">
        <f t="shared" si="0"/>
        <v>99757.34</v>
      </c>
      <c r="F27" s="477">
        <v>64840.000200000009</v>
      </c>
      <c r="G27" s="477">
        <v>0</v>
      </c>
      <c r="H27" s="478">
        <f t="shared" si="1"/>
        <v>64840.000200000009</v>
      </c>
      <c r="J27" s="476"/>
      <c r="K27" s="476"/>
      <c r="L27" s="476"/>
      <c r="M27" s="476"/>
      <c r="N27" s="476"/>
      <c r="O27" s="476"/>
    </row>
    <row r="28" spans="1:15">
      <c r="A28" s="356">
        <v>13</v>
      </c>
      <c r="B28" s="363" t="s">
        <v>635</v>
      </c>
      <c r="C28" s="477">
        <v>-11043951.51</v>
      </c>
      <c r="D28" s="477">
        <v>-51612.18</v>
      </c>
      <c r="E28" s="478">
        <f t="shared" si="0"/>
        <v>-11095563.689999999</v>
      </c>
      <c r="F28" s="477">
        <v>-3831463.1191090001</v>
      </c>
      <c r="G28" s="477">
        <v>0</v>
      </c>
      <c r="H28" s="478">
        <f t="shared" si="1"/>
        <v>-3831463.1191090001</v>
      </c>
      <c r="J28" s="476"/>
      <c r="K28" s="476"/>
      <c r="L28" s="476"/>
      <c r="M28" s="476"/>
      <c r="N28" s="476"/>
      <c r="O28" s="476"/>
    </row>
    <row r="29" spans="1:15">
      <c r="A29" s="356">
        <v>14</v>
      </c>
      <c r="B29" s="364" t="s">
        <v>636</v>
      </c>
      <c r="C29" s="477">
        <f>SUM(C30:C31)</f>
        <v>-42030255.07</v>
      </c>
      <c r="D29" s="477">
        <f>SUM(D30:D31)</f>
        <v>-716302.91</v>
      </c>
      <c r="E29" s="478">
        <f t="shared" si="0"/>
        <v>-42746557.979999997</v>
      </c>
      <c r="F29" s="477">
        <f>SUM(F30:F31)</f>
        <v>-32065862.881800003</v>
      </c>
      <c r="G29" s="477">
        <f>SUM(G30:G31)</f>
        <v>0</v>
      </c>
      <c r="H29" s="478">
        <f t="shared" si="1"/>
        <v>-32065862.881800003</v>
      </c>
      <c r="J29" s="476"/>
      <c r="K29" s="476"/>
      <c r="L29" s="476"/>
      <c r="M29" s="476"/>
      <c r="N29" s="476"/>
      <c r="O29" s="476"/>
    </row>
    <row r="30" spans="1:15">
      <c r="A30" s="356">
        <v>14.1</v>
      </c>
      <c r="B30" s="333" t="s">
        <v>637</v>
      </c>
      <c r="C30" s="477">
        <v>-37647718.630000003</v>
      </c>
      <c r="D30" s="477">
        <v>0</v>
      </c>
      <c r="E30" s="478">
        <f t="shared" si="0"/>
        <v>-37647718.630000003</v>
      </c>
      <c r="F30" s="477">
        <v>-27583617.001800001</v>
      </c>
      <c r="G30" s="477">
        <v>0</v>
      </c>
      <c r="H30" s="478">
        <f t="shared" si="1"/>
        <v>-27583617.001800001</v>
      </c>
      <c r="J30" s="476"/>
      <c r="K30" s="476"/>
      <c r="L30" s="476"/>
      <c r="M30" s="476"/>
      <c r="N30" s="476"/>
      <c r="O30" s="476"/>
    </row>
    <row r="31" spans="1:15">
      <c r="A31" s="356">
        <v>14.2</v>
      </c>
      <c r="B31" s="333" t="s">
        <v>638</v>
      </c>
      <c r="C31" s="477">
        <v>-4382536.4399999995</v>
      </c>
      <c r="D31" s="477">
        <v>-716302.91</v>
      </c>
      <c r="E31" s="478">
        <f t="shared" si="0"/>
        <v>-5098839.3499999996</v>
      </c>
      <c r="F31" s="477">
        <v>-4482245.8800000008</v>
      </c>
      <c r="G31" s="477">
        <v>0</v>
      </c>
      <c r="H31" s="478">
        <f t="shared" si="1"/>
        <v>-4482245.8800000008</v>
      </c>
      <c r="J31" s="476"/>
      <c r="K31" s="476"/>
      <c r="L31" s="476"/>
      <c r="M31" s="476"/>
      <c r="N31" s="476"/>
      <c r="O31" s="476"/>
    </row>
    <row r="32" spans="1:15">
      <c r="A32" s="356">
        <v>15</v>
      </c>
      <c r="B32" s="360" t="s">
        <v>639</v>
      </c>
      <c r="C32" s="477">
        <v>-7165405.6900000004</v>
      </c>
      <c r="D32" s="477">
        <v>0</v>
      </c>
      <c r="E32" s="478">
        <f t="shared" si="0"/>
        <v>-7165405.6900000004</v>
      </c>
      <c r="F32" s="477">
        <v>-6138949.96</v>
      </c>
      <c r="G32" s="477">
        <v>0</v>
      </c>
      <c r="H32" s="478">
        <f t="shared" si="1"/>
        <v>-6138949.96</v>
      </c>
      <c r="J32" s="476"/>
      <c r="K32" s="476"/>
      <c r="L32" s="476"/>
      <c r="M32" s="476"/>
      <c r="N32" s="476"/>
      <c r="O32" s="476"/>
    </row>
    <row r="33" spans="1:15" ht="22.5" customHeight="1">
      <c r="A33" s="356">
        <v>16</v>
      </c>
      <c r="B33" s="331" t="s">
        <v>640</v>
      </c>
      <c r="C33" s="477">
        <v>0</v>
      </c>
      <c r="D33" s="477">
        <v>0</v>
      </c>
      <c r="E33" s="478">
        <f t="shared" si="0"/>
        <v>0</v>
      </c>
      <c r="F33" s="477">
        <v>0</v>
      </c>
      <c r="G33" s="477">
        <v>0</v>
      </c>
      <c r="H33" s="478">
        <f t="shared" si="1"/>
        <v>0</v>
      </c>
      <c r="J33" s="476"/>
      <c r="K33" s="476"/>
      <c r="L33" s="476"/>
      <c r="M33" s="476"/>
      <c r="N33" s="476"/>
      <c r="O33" s="476"/>
    </row>
    <row r="34" spans="1:15">
      <c r="A34" s="356">
        <v>17</v>
      </c>
      <c r="B34" s="360" t="s">
        <v>641</v>
      </c>
      <c r="C34" s="477">
        <f>SUM(C35:C36)</f>
        <v>997386.12</v>
      </c>
      <c r="D34" s="477">
        <f>SUM(D35:D36)</f>
        <v>-796553.73</v>
      </c>
      <c r="E34" s="478">
        <f t="shared" si="0"/>
        <v>200832.39</v>
      </c>
      <c r="F34" s="477">
        <f>SUM(F35:F36)</f>
        <v>893293.51969999995</v>
      </c>
      <c r="G34" s="477">
        <f>SUM(G35:G36)</f>
        <v>0</v>
      </c>
      <c r="H34" s="478">
        <f t="shared" si="1"/>
        <v>893293.51969999995</v>
      </c>
      <c r="J34" s="476"/>
      <c r="K34" s="476"/>
      <c r="L34" s="476"/>
      <c r="M34" s="476"/>
      <c r="N34" s="476"/>
      <c r="O34" s="476"/>
    </row>
    <row r="35" spans="1:15">
      <c r="A35" s="356">
        <v>17.100000000000001</v>
      </c>
      <c r="B35" s="333" t="s">
        <v>642</v>
      </c>
      <c r="C35" s="477">
        <v>719758.79</v>
      </c>
      <c r="D35" s="477">
        <v>-890169.83</v>
      </c>
      <c r="E35" s="478">
        <f t="shared" si="0"/>
        <v>-170411.03999999992</v>
      </c>
      <c r="F35" s="477">
        <v>893293.51969999995</v>
      </c>
      <c r="G35" s="477">
        <v>0</v>
      </c>
      <c r="H35" s="478">
        <f t="shared" si="1"/>
        <v>893293.51969999995</v>
      </c>
      <c r="J35" s="476"/>
      <c r="K35" s="476"/>
      <c r="L35" s="476"/>
      <c r="M35" s="476"/>
      <c r="N35" s="476"/>
      <c r="O35" s="476"/>
    </row>
    <row r="36" spans="1:15">
      <c r="A36" s="356">
        <v>17.2</v>
      </c>
      <c r="B36" s="333" t="s">
        <v>643</v>
      </c>
      <c r="C36" s="477">
        <v>277627.32999999996</v>
      </c>
      <c r="D36" s="477">
        <v>93616.099999999991</v>
      </c>
      <c r="E36" s="478">
        <f t="shared" si="0"/>
        <v>371243.42999999993</v>
      </c>
      <c r="F36" s="477">
        <v>0</v>
      </c>
      <c r="G36" s="477">
        <v>0</v>
      </c>
      <c r="H36" s="478">
        <f t="shared" si="1"/>
        <v>0</v>
      </c>
      <c r="J36" s="476"/>
      <c r="K36" s="476"/>
      <c r="L36" s="476"/>
      <c r="M36" s="476"/>
      <c r="N36" s="476"/>
      <c r="O36" s="476"/>
    </row>
    <row r="37" spans="1:15" ht="41.45" customHeight="1">
      <c r="A37" s="356">
        <v>18</v>
      </c>
      <c r="B37" s="365" t="s">
        <v>644</v>
      </c>
      <c r="C37" s="477">
        <f>SUM(C38:C39)</f>
        <v>-4157666.1000000024</v>
      </c>
      <c r="D37" s="477">
        <f>SUM(D38:D39)</f>
        <v>2242034.4199999981</v>
      </c>
      <c r="E37" s="478">
        <f t="shared" si="0"/>
        <v>-1915631.6800000044</v>
      </c>
      <c r="F37" s="477">
        <f>SUM(F38:F39)</f>
        <v>-55929437.870817937</v>
      </c>
      <c r="G37" s="481">
        <f>SUM(G38:G39)</f>
        <v>9978139.3134526964</v>
      </c>
      <c r="H37" s="478">
        <f t="shared" si="1"/>
        <v>-45951298.557365239</v>
      </c>
      <c r="J37" s="476"/>
      <c r="K37" s="476"/>
      <c r="L37" s="476"/>
      <c r="M37" s="476"/>
      <c r="N37" s="476"/>
      <c r="O37" s="476"/>
    </row>
    <row r="38" spans="1:15">
      <c r="A38" s="356">
        <v>18.100000000000001</v>
      </c>
      <c r="B38" s="366" t="s">
        <v>645</v>
      </c>
      <c r="C38" s="477">
        <v>0</v>
      </c>
      <c r="D38" s="477">
        <v>0</v>
      </c>
      <c r="E38" s="478">
        <f t="shared" si="0"/>
        <v>0</v>
      </c>
      <c r="F38" s="477">
        <v>0</v>
      </c>
      <c r="G38" s="477">
        <v>0</v>
      </c>
      <c r="H38" s="478">
        <f t="shared" si="1"/>
        <v>0</v>
      </c>
      <c r="J38" s="476"/>
      <c r="K38" s="476"/>
      <c r="L38" s="476"/>
      <c r="M38" s="476"/>
      <c r="N38" s="476"/>
      <c r="O38" s="476"/>
    </row>
    <row r="39" spans="1:15">
      <c r="A39" s="356">
        <v>18.2</v>
      </c>
      <c r="B39" s="366" t="s">
        <v>646</v>
      </c>
      <c r="C39" s="477">
        <v>-4157666.1000000024</v>
      </c>
      <c r="D39" s="477">
        <v>2242034.4199999981</v>
      </c>
      <c r="E39" s="478">
        <f t="shared" si="0"/>
        <v>-1915631.6800000044</v>
      </c>
      <c r="F39" s="477">
        <v>-55929437.870817937</v>
      </c>
      <c r="G39" s="477">
        <v>9978139.3134526964</v>
      </c>
      <c r="H39" s="478">
        <f t="shared" si="1"/>
        <v>-45951298.557365239</v>
      </c>
      <c r="J39" s="476"/>
      <c r="K39" s="476"/>
      <c r="L39" s="476"/>
      <c r="M39" s="476"/>
      <c r="N39" s="476"/>
      <c r="O39" s="476"/>
    </row>
    <row r="40" spans="1:15" ht="24.6" customHeight="1">
      <c r="A40" s="356">
        <v>19</v>
      </c>
      <c r="B40" s="365" t="s">
        <v>647</v>
      </c>
      <c r="C40" s="477">
        <v>0</v>
      </c>
      <c r="D40" s="477">
        <v>0</v>
      </c>
      <c r="E40" s="478">
        <f t="shared" si="0"/>
        <v>0</v>
      </c>
      <c r="F40" s="477">
        <v>0</v>
      </c>
      <c r="G40" s="477">
        <v>0</v>
      </c>
      <c r="H40" s="478">
        <f t="shared" si="1"/>
        <v>0</v>
      </c>
      <c r="J40" s="476"/>
      <c r="K40" s="476"/>
      <c r="L40" s="476"/>
      <c r="M40" s="476"/>
      <c r="N40" s="476"/>
      <c r="O40" s="476"/>
    </row>
    <row r="41" spans="1:15" ht="17.45" customHeight="1">
      <c r="A41" s="356">
        <v>20</v>
      </c>
      <c r="B41" s="365" t="s">
        <v>648</v>
      </c>
      <c r="C41" s="477">
        <v>957.52</v>
      </c>
      <c r="D41" s="477">
        <v>0</v>
      </c>
      <c r="E41" s="478">
        <f t="shared" si="0"/>
        <v>957.52</v>
      </c>
      <c r="F41" s="477">
        <v>0</v>
      </c>
      <c r="G41" s="477">
        <v>0</v>
      </c>
      <c r="H41" s="478">
        <f t="shared" si="1"/>
        <v>0</v>
      </c>
      <c r="J41" s="476"/>
      <c r="K41" s="476"/>
      <c r="L41" s="476"/>
      <c r="M41" s="476"/>
      <c r="N41" s="476"/>
      <c r="O41" s="476"/>
    </row>
    <row r="42" spans="1:15" ht="26.45" customHeight="1">
      <c r="A42" s="356">
        <v>21</v>
      </c>
      <c r="B42" s="365" t="s">
        <v>649</v>
      </c>
      <c r="C42" s="477">
        <v>0</v>
      </c>
      <c r="D42" s="477">
        <v>0</v>
      </c>
      <c r="E42" s="478">
        <f t="shared" si="0"/>
        <v>0</v>
      </c>
      <c r="F42" s="477">
        <v>0</v>
      </c>
      <c r="G42" s="477">
        <v>0</v>
      </c>
      <c r="H42" s="478">
        <f t="shared" si="1"/>
        <v>0</v>
      </c>
      <c r="J42" s="476"/>
      <c r="K42" s="476"/>
      <c r="L42" s="476"/>
      <c r="M42" s="476"/>
      <c r="N42" s="476"/>
      <c r="O42" s="476"/>
    </row>
    <row r="43" spans="1:15">
      <c r="A43" s="356">
        <v>22</v>
      </c>
      <c r="B43" s="367" t="s">
        <v>650</v>
      </c>
      <c r="C43" s="477">
        <f>SUM(C6,C13,C18,C19,C20,C21,C22,C23,C24,C25,C26,C27,C28,C29,C32,C33,C34,C37,C40,C41,C42)</f>
        <v>11585090.149999961</v>
      </c>
      <c r="D43" s="477">
        <f>SUM(D6,D13,D18,D19,D20,D21,D22,D23,D24,D25,D26,D27,D28,D29,D32,D33,D34,D37,D40,D41,D42)</f>
        <v>39343557.730000034</v>
      </c>
      <c r="E43" s="478">
        <f t="shared" si="0"/>
        <v>50928647.879999995</v>
      </c>
      <c r="F43" s="477">
        <f>SUM(F6,F13,F18,F19,F20,F21,F22,F23,F24,F25,F26,F27,F28,F29,F32,F33,F34,F37,F40,F41,F42)</f>
        <v>26638139.400765143</v>
      </c>
      <c r="G43" s="477">
        <f>SUM(G6,G13,G18,G19,G20,G21,G22,G23,G24,G25,G26,G27,G28,G29,G32,G33,G34,G37,G40,G41,G42)</f>
        <v>42666885.108852699</v>
      </c>
      <c r="H43" s="478">
        <f t="shared" si="1"/>
        <v>69305024.509617835</v>
      </c>
      <c r="J43" s="476"/>
      <c r="K43" s="476"/>
      <c r="L43" s="476"/>
      <c r="M43" s="476"/>
      <c r="N43" s="476"/>
      <c r="O43" s="476"/>
    </row>
    <row r="44" spans="1:15">
      <c r="A44" s="356">
        <v>23</v>
      </c>
      <c r="B44" s="367" t="s">
        <v>651</v>
      </c>
      <c r="C44" s="477">
        <v>-4131815.62</v>
      </c>
      <c r="D44" s="477">
        <v>0</v>
      </c>
      <c r="E44" s="478">
        <f t="shared" si="0"/>
        <v>-4131815.62</v>
      </c>
      <c r="F44" s="477">
        <v>-8250594.6823999994</v>
      </c>
      <c r="G44" s="477">
        <v>0</v>
      </c>
      <c r="H44" s="478">
        <f t="shared" si="1"/>
        <v>-8250594.6823999994</v>
      </c>
      <c r="J44" s="476"/>
      <c r="K44" s="476"/>
      <c r="L44" s="476"/>
      <c r="M44" s="476"/>
      <c r="N44" s="476"/>
      <c r="O44" s="476"/>
    </row>
    <row r="45" spans="1:15">
      <c r="A45" s="356">
        <v>24</v>
      </c>
      <c r="B45" s="368" t="s">
        <v>652</v>
      </c>
      <c r="C45" s="477">
        <f>C43+C44</f>
        <v>7453274.5299999611</v>
      </c>
      <c r="D45" s="477">
        <f>D43+D44</f>
        <v>39343557.730000034</v>
      </c>
      <c r="E45" s="478">
        <f t="shared" si="0"/>
        <v>46796832.259999998</v>
      </c>
      <c r="F45" s="477">
        <f>F43+F44</f>
        <v>18387544.718365144</v>
      </c>
      <c r="G45" s="477">
        <f>G43+G44</f>
        <v>42666885.108852699</v>
      </c>
      <c r="H45" s="478">
        <f t="shared" si="1"/>
        <v>61054429.827217847</v>
      </c>
      <c r="J45" s="476"/>
      <c r="K45" s="476"/>
      <c r="L45" s="476"/>
      <c r="M45" s="476"/>
      <c r="N45" s="476"/>
      <c r="O45" s="476"/>
    </row>
  </sheetData>
  <mergeCells count="4">
    <mergeCell ref="A4:A5"/>
    <mergeCell ref="B4:B5"/>
    <mergeCell ref="C4:E4"/>
    <mergeCell ref="F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5" zoomScaleNormal="100" workbookViewId="0">
      <selection activeCell="C8" sqref="C8"/>
    </sheetView>
  </sheetViews>
  <sheetFormatPr defaultRowHeight="15"/>
  <cols>
    <col min="1" max="1" width="8.7109375" style="601"/>
    <col min="2" max="2" width="65.42578125" style="525" customWidth="1"/>
    <col min="3" max="8" width="15.42578125" style="525" customWidth="1"/>
    <col min="9" max="16384" width="9.140625" style="525"/>
  </cols>
  <sheetData>
    <row r="1" spans="1:8">
      <c r="A1" s="524" t="s">
        <v>30</v>
      </c>
      <c r="B1" s="603" t="str">
        <f>'Info '!C2</f>
        <v>JSC "BASISBANK"</v>
      </c>
      <c r="C1" s="487"/>
      <c r="D1" s="137"/>
      <c r="E1" s="137"/>
      <c r="F1" s="137"/>
      <c r="G1" s="137"/>
    </row>
    <row r="2" spans="1:8">
      <c r="A2" s="524" t="s">
        <v>31</v>
      </c>
      <c r="B2" s="604">
        <f>'1. key ratios '!B2</f>
        <v>45199</v>
      </c>
      <c r="C2" s="588"/>
      <c r="D2" s="589"/>
      <c r="E2" s="589"/>
      <c r="F2" s="589"/>
      <c r="G2" s="589"/>
      <c r="H2" s="590"/>
    </row>
    <row r="3" spans="1:8" ht="15.75" thickBot="1">
      <c r="A3" s="525"/>
    </row>
    <row r="4" spans="1:8">
      <c r="A4" s="810" t="s">
        <v>6</v>
      </c>
      <c r="B4" s="811" t="s">
        <v>94</v>
      </c>
      <c r="C4" s="812" t="s">
        <v>554</v>
      </c>
      <c r="D4" s="812"/>
      <c r="E4" s="812"/>
      <c r="F4" s="812" t="s">
        <v>555</v>
      </c>
      <c r="G4" s="812"/>
      <c r="H4" s="813"/>
    </row>
    <row r="5" spans="1:8">
      <c r="A5" s="810"/>
      <c r="B5" s="811"/>
      <c r="C5" s="591" t="s">
        <v>32</v>
      </c>
      <c r="D5" s="591" t="s">
        <v>33</v>
      </c>
      <c r="E5" s="591" t="s">
        <v>34</v>
      </c>
      <c r="F5" s="591" t="s">
        <v>32</v>
      </c>
      <c r="G5" s="591" t="s">
        <v>33</v>
      </c>
      <c r="H5" s="591" t="s">
        <v>34</v>
      </c>
    </row>
    <row r="6" spans="1:8">
      <c r="A6" s="526">
        <v>1</v>
      </c>
      <c r="B6" s="592" t="s">
        <v>653</v>
      </c>
      <c r="C6" s="593">
        <v>28964800</v>
      </c>
      <c r="D6" s="593">
        <v>34951815</v>
      </c>
      <c r="E6" s="594">
        <f t="shared" ref="E6:E43" si="0">C6+D6</f>
        <v>63916615</v>
      </c>
      <c r="F6" s="593">
        <v>11307200</v>
      </c>
      <c r="G6" s="593">
        <v>36715840</v>
      </c>
      <c r="H6" s="595">
        <f t="shared" ref="H6:H43" si="1">F6+G6</f>
        <v>48023040</v>
      </c>
    </row>
    <row r="7" spans="1:8">
      <c r="A7" s="526">
        <v>2</v>
      </c>
      <c r="B7" s="592" t="s">
        <v>196</v>
      </c>
      <c r="C7" s="593">
        <v>0</v>
      </c>
      <c r="D7" s="593">
        <v>57552271</v>
      </c>
      <c r="E7" s="594">
        <f t="shared" si="0"/>
        <v>57552271</v>
      </c>
      <c r="F7" s="593">
        <v>0</v>
      </c>
      <c r="G7" s="593">
        <v>34411860</v>
      </c>
      <c r="H7" s="595">
        <f t="shared" si="1"/>
        <v>34411860</v>
      </c>
    </row>
    <row r="8" spans="1:8">
      <c r="A8" s="526">
        <v>3</v>
      </c>
      <c r="B8" s="592" t="s">
        <v>206</v>
      </c>
      <c r="C8" s="593">
        <f>C9+C10</f>
        <v>86868557.038360998</v>
      </c>
      <c r="D8" s="593">
        <f>D9+D10</f>
        <v>844779347.72214496</v>
      </c>
      <c r="E8" s="594">
        <f t="shared" si="0"/>
        <v>931647904.76050591</v>
      </c>
      <c r="F8" s="593">
        <f>F9+F10</f>
        <v>49903729.358823001</v>
      </c>
      <c r="G8" s="593">
        <f>G9+G10</f>
        <v>744338311.3375001</v>
      </c>
      <c r="H8" s="595">
        <f t="shared" si="1"/>
        <v>794242040.69632316</v>
      </c>
    </row>
    <row r="9" spans="1:8">
      <c r="A9" s="526">
        <v>3.1</v>
      </c>
      <c r="B9" s="596" t="s">
        <v>197</v>
      </c>
      <c r="C9" s="593">
        <v>56344028.628361002</v>
      </c>
      <c r="D9" s="593">
        <v>844714398.94714499</v>
      </c>
      <c r="E9" s="594">
        <f t="shared" si="0"/>
        <v>901058427.57550597</v>
      </c>
      <c r="F9" s="593">
        <v>46079973.958823003</v>
      </c>
      <c r="G9" s="593">
        <v>740956155.75250006</v>
      </c>
      <c r="H9" s="595">
        <f t="shared" si="1"/>
        <v>787036129.71132302</v>
      </c>
    </row>
    <row r="10" spans="1:8">
      <c r="A10" s="526">
        <v>3.2</v>
      </c>
      <c r="B10" s="596" t="s">
        <v>193</v>
      </c>
      <c r="C10" s="593">
        <v>30524528.41</v>
      </c>
      <c r="D10" s="593">
        <v>64948.775000000001</v>
      </c>
      <c r="E10" s="594">
        <f t="shared" si="0"/>
        <v>30589477.184999999</v>
      </c>
      <c r="F10" s="593">
        <v>3823755.4</v>
      </c>
      <c r="G10" s="593">
        <v>3382155.585</v>
      </c>
      <c r="H10" s="595">
        <f t="shared" si="1"/>
        <v>7205910.9849999994</v>
      </c>
    </row>
    <row r="11" spans="1:8">
      <c r="A11" s="526">
        <v>4</v>
      </c>
      <c r="B11" s="597" t="s">
        <v>195</v>
      </c>
      <c r="C11" s="593">
        <f>C12+C13</f>
        <v>200229259</v>
      </c>
      <c r="D11" s="593">
        <f>D12+D13</f>
        <v>0</v>
      </c>
      <c r="E11" s="594">
        <f t="shared" si="0"/>
        <v>200229259</v>
      </c>
      <c r="F11" s="593">
        <f>F12+F13</f>
        <v>320152688</v>
      </c>
      <c r="G11" s="593">
        <f>G12+G13</f>
        <v>0</v>
      </c>
      <c r="H11" s="595">
        <f t="shared" si="1"/>
        <v>320152688</v>
      </c>
    </row>
    <row r="12" spans="1:8">
      <c r="A12" s="526">
        <v>4.0999999999999996</v>
      </c>
      <c r="B12" s="596" t="s">
        <v>179</v>
      </c>
      <c r="C12" s="593">
        <v>200229259</v>
      </c>
      <c r="D12" s="593">
        <v>0</v>
      </c>
      <c r="E12" s="594">
        <f t="shared" si="0"/>
        <v>200229259</v>
      </c>
      <c r="F12" s="593">
        <v>320152688</v>
      </c>
      <c r="G12" s="593">
        <v>0</v>
      </c>
      <c r="H12" s="595">
        <f t="shared" si="1"/>
        <v>320152688</v>
      </c>
    </row>
    <row r="13" spans="1:8">
      <c r="A13" s="526">
        <v>4.2</v>
      </c>
      <c r="B13" s="596" t="s">
        <v>180</v>
      </c>
      <c r="C13" s="593">
        <v>0</v>
      </c>
      <c r="D13" s="593">
        <v>0</v>
      </c>
      <c r="E13" s="594">
        <f t="shared" si="0"/>
        <v>0</v>
      </c>
      <c r="F13" s="593">
        <v>0</v>
      </c>
      <c r="G13" s="593">
        <v>0</v>
      </c>
      <c r="H13" s="595">
        <f t="shared" si="1"/>
        <v>0</v>
      </c>
    </row>
    <row r="14" spans="1:8">
      <c r="A14" s="526">
        <v>5</v>
      </c>
      <c r="B14" s="597" t="s">
        <v>205</v>
      </c>
      <c r="C14" s="593">
        <f>C15+C16+C17+C23+C24+C25+C26</f>
        <v>116044211.10729998</v>
      </c>
      <c r="D14" s="593">
        <f>D15+D16+D17+D23+D24+D25+D26</f>
        <v>4184322243.6611004</v>
      </c>
      <c r="E14" s="594">
        <f t="shared" si="0"/>
        <v>4300366454.7684002</v>
      </c>
      <c r="F14" s="593">
        <f>F15+F16+F17+F23+F24+F25+F26</f>
        <v>106345757.67</v>
      </c>
      <c r="G14" s="593">
        <f>G15+G16+G17+G23+G24+G25+G26</f>
        <v>4061326823.4798994</v>
      </c>
      <c r="H14" s="595">
        <f t="shared" si="1"/>
        <v>4167672581.1498995</v>
      </c>
    </row>
    <row r="15" spans="1:8">
      <c r="A15" s="526">
        <v>5.0999999999999996</v>
      </c>
      <c r="B15" s="598" t="s">
        <v>183</v>
      </c>
      <c r="C15" s="593">
        <v>43384650.217299998</v>
      </c>
      <c r="D15" s="593">
        <v>47343306.325300001</v>
      </c>
      <c r="E15" s="594">
        <f t="shared" si="0"/>
        <v>90727956.542600006</v>
      </c>
      <c r="F15" s="593">
        <v>22038372.34</v>
      </c>
      <c r="G15" s="593">
        <v>50856426.686300002</v>
      </c>
      <c r="H15" s="595">
        <f t="shared" si="1"/>
        <v>72894799.026299998</v>
      </c>
    </row>
    <row r="16" spans="1:8">
      <c r="A16" s="526">
        <v>5.2</v>
      </c>
      <c r="B16" s="598" t="s">
        <v>182</v>
      </c>
      <c r="C16" s="593">
        <v>0</v>
      </c>
      <c r="D16" s="593">
        <v>0</v>
      </c>
      <c r="E16" s="594">
        <f t="shared" si="0"/>
        <v>0</v>
      </c>
      <c r="F16" s="593">
        <v>0</v>
      </c>
      <c r="G16" s="593">
        <v>0</v>
      </c>
      <c r="H16" s="595">
        <f t="shared" si="1"/>
        <v>0</v>
      </c>
    </row>
    <row r="17" spans="1:8">
      <c r="A17" s="526">
        <v>5.3</v>
      </c>
      <c r="B17" s="598" t="s">
        <v>181</v>
      </c>
      <c r="C17" s="593">
        <f>C18+C19+C20+C21+C22</f>
        <v>41484660.07</v>
      </c>
      <c r="D17" s="593">
        <f>D18+D19+D20+D21+D22</f>
        <v>3627602155.5918999</v>
      </c>
      <c r="E17" s="594">
        <f t="shared" si="0"/>
        <v>3669086815.6619</v>
      </c>
      <c r="F17" s="593">
        <f>F18+F19+F20+F21+F22</f>
        <v>33805817.799999997</v>
      </c>
      <c r="G17" s="593">
        <f>G18+G19+G20+G21+G22</f>
        <v>3636818168.7988997</v>
      </c>
      <c r="H17" s="595">
        <f t="shared" si="1"/>
        <v>3670623986.5988998</v>
      </c>
    </row>
    <row r="18" spans="1:8">
      <c r="A18" s="526" t="s">
        <v>15</v>
      </c>
      <c r="B18" s="599" t="s">
        <v>36</v>
      </c>
      <c r="C18" s="593">
        <v>2634881.1800000002</v>
      </c>
      <c r="D18" s="593">
        <v>1404262995.1310999</v>
      </c>
      <c r="E18" s="594">
        <f t="shared" si="0"/>
        <v>1406897876.3111</v>
      </c>
      <c r="F18" s="593">
        <v>2239299.64</v>
      </c>
      <c r="G18" s="593">
        <v>1222171380.4865999</v>
      </c>
      <c r="H18" s="595">
        <f t="shared" si="1"/>
        <v>1224410680.1266</v>
      </c>
    </row>
    <row r="19" spans="1:8">
      <c r="A19" s="526" t="s">
        <v>16</v>
      </c>
      <c r="B19" s="599" t="s">
        <v>37</v>
      </c>
      <c r="C19" s="593">
        <v>316862.40000000002</v>
      </c>
      <c r="D19" s="593">
        <v>873649589.82790005</v>
      </c>
      <c r="E19" s="594">
        <f t="shared" si="0"/>
        <v>873966452.22790003</v>
      </c>
      <c r="F19" s="593">
        <v>316862.40000000002</v>
      </c>
      <c r="G19" s="593">
        <v>1074179029.7558999</v>
      </c>
      <c r="H19" s="595">
        <f t="shared" si="1"/>
        <v>1074495892.1559</v>
      </c>
    </row>
    <row r="20" spans="1:8">
      <c r="A20" s="526" t="s">
        <v>17</v>
      </c>
      <c r="B20" s="599" t="s">
        <v>38</v>
      </c>
      <c r="C20" s="593">
        <v>0</v>
      </c>
      <c r="D20" s="593">
        <v>0</v>
      </c>
      <c r="E20" s="594">
        <f t="shared" si="0"/>
        <v>0</v>
      </c>
      <c r="F20" s="593">
        <v>0</v>
      </c>
      <c r="G20" s="593">
        <v>0</v>
      </c>
      <c r="H20" s="595">
        <f t="shared" si="1"/>
        <v>0</v>
      </c>
    </row>
    <row r="21" spans="1:8">
      <c r="A21" s="526" t="s">
        <v>18</v>
      </c>
      <c r="B21" s="599" t="s">
        <v>39</v>
      </c>
      <c r="C21" s="593">
        <v>349245.72</v>
      </c>
      <c r="D21" s="593">
        <v>834556355.29369998</v>
      </c>
      <c r="E21" s="594">
        <f t="shared" si="0"/>
        <v>834905601.01370001</v>
      </c>
      <c r="F21" s="593">
        <v>349246.71999999997</v>
      </c>
      <c r="G21" s="593">
        <v>709638106.18570006</v>
      </c>
      <c r="H21" s="595">
        <f t="shared" si="1"/>
        <v>709987352.90570009</v>
      </c>
    </row>
    <row r="22" spans="1:8">
      <c r="A22" s="526" t="s">
        <v>19</v>
      </c>
      <c r="B22" s="599" t="s">
        <v>40</v>
      </c>
      <c r="C22" s="593">
        <v>38183670.770000003</v>
      </c>
      <c r="D22" s="593">
        <v>515133215.33920002</v>
      </c>
      <c r="E22" s="594">
        <f t="shared" si="0"/>
        <v>553316886.1092</v>
      </c>
      <c r="F22" s="593">
        <v>30900409.039999999</v>
      </c>
      <c r="G22" s="593">
        <v>630829652.3707</v>
      </c>
      <c r="H22" s="595">
        <f t="shared" si="1"/>
        <v>661730061.41069996</v>
      </c>
    </row>
    <row r="23" spans="1:8">
      <c r="A23" s="526">
        <v>5.4</v>
      </c>
      <c r="B23" s="598" t="s">
        <v>184</v>
      </c>
      <c r="C23" s="593">
        <v>11778839.1</v>
      </c>
      <c r="D23" s="593">
        <v>75743422.809</v>
      </c>
      <c r="E23" s="594">
        <f t="shared" si="0"/>
        <v>87522261.908999994</v>
      </c>
      <c r="F23" s="593">
        <v>26082525.809999999</v>
      </c>
      <c r="G23" s="593">
        <v>69564944.854200006</v>
      </c>
      <c r="H23" s="595">
        <f t="shared" si="1"/>
        <v>95647470.664200008</v>
      </c>
    </row>
    <row r="24" spans="1:8">
      <c r="A24" s="526">
        <v>5.5</v>
      </c>
      <c r="B24" s="598" t="s">
        <v>185</v>
      </c>
      <c r="C24" s="593">
        <v>11096061.720000001</v>
      </c>
      <c r="D24" s="593">
        <v>359097839.41869998</v>
      </c>
      <c r="E24" s="594">
        <f t="shared" si="0"/>
        <v>370193901.13870001</v>
      </c>
      <c r="F24" s="593">
        <v>19219041.719999999</v>
      </c>
      <c r="G24" s="593">
        <v>304087283.14050001</v>
      </c>
      <c r="H24" s="595">
        <f t="shared" si="1"/>
        <v>323306324.86049998</v>
      </c>
    </row>
    <row r="25" spans="1:8">
      <c r="A25" s="526">
        <v>5.6</v>
      </c>
      <c r="B25" s="598" t="s">
        <v>186</v>
      </c>
      <c r="C25" s="593">
        <v>8300000</v>
      </c>
      <c r="D25" s="593">
        <v>74535519.516200006</v>
      </c>
      <c r="E25" s="594">
        <f t="shared" si="0"/>
        <v>82835519.516200006</v>
      </c>
      <c r="F25" s="593">
        <v>5200000</v>
      </c>
      <c r="G25" s="593">
        <v>0</v>
      </c>
      <c r="H25" s="595">
        <f t="shared" si="1"/>
        <v>5200000</v>
      </c>
    </row>
    <row r="26" spans="1:8">
      <c r="A26" s="526">
        <v>5.7</v>
      </c>
      <c r="B26" s="598" t="s">
        <v>40</v>
      </c>
      <c r="C26" s="593">
        <v>0</v>
      </c>
      <c r="D26" s="593">
        <v>0</v>
      </c>
      <c r="E26" s="594">
        <f t="shared" si="0"/>
        <v>0</v>
      </c>
      <c r="F26" s="593">
        <v>0</v>
      </c>
      <c r="G26" s="593">
        <v>0</v>
      </c>
      <c r="H26" s="595">
        <f t="shared" si="1"/>
        <v>0</v>
      </c>
    </row>
    <row r="27" spans="1:8">
      <c r="A27" s="526">
        <v>6</v>
      </c>
      <c r="B27" s="369" t="s">
        <v>654</v>
      </c>
      <c r="C27" s="593">
        <v>162616843.50999999</v>
      </c>
      <c r="D27" s="593">
        <v>162929667.73559999</v>
      </c>
      <c r="E27" s="594">
        <f t="shared" si="0"/>
        <v>325546511.24559999</v>
      </c>
      <c r="F27" s="593">
        <v>120266879.7</v>
      </c>
      <c r="G27" s="593">
        <v>116708527.71170001</v>
      </c>
      <c r="H27" s="595">
        <f t="shared" si="1"/>
        <v>236975407.41170001</v>
      </c>
    </row>
    <row r="28" spans="1:8">
      <c r="A28" s="526">
        <v>7</v>
      </c>
      <c r="B28" s="369" t="s">
        <v>655</v>
      </c>
      <c r="C28" s="593">
        <v>149966019.34</v>
      </c>
      <c r="D28" s="593">
        <v>63734019.343999997</v>
      </c>
      <c r="E28" s="594">
        <f t="shared" si="0"/>
        <v>213700038.68400002</v>
      </c>
      <c r="F28" s="593">
        <v>94562847.269999996</v>
      </c>
      <c r="G28" s="593">
        <v>48698382.675300002</v>
      </c>
      <c r="H28" s="595">
        <f t="shared" si="1"/>
        <v>143261229.94529998</v>
      </c>
    </row>
    <row r="29" spans="1:8">
      <c r="A29" s="526">
        <v>8</v>
      </c>
      <c r="B29" s="369" t="s">
        <v>194</v>
      </c>
      <c r="C29" s="593">
        <v>0</v>
      </c>
      <c r="D29" s="593">
        <v>0</v>
      </c>
      <c r="E29" s="594">
        <f t="shared" si="0"/>
        <v>0</v>
      </c>
      <c r="F29" s="593">
        <v>0</v>
      </c>
      <c r="G29" s="593">
        <v>566189.43999999994</v>
      </c>
      <c r="H29" s="595">
        <f t="shared" si="1"/>
        <v>566189.43999999994</v>
      </c>
    </row>
    <row r="30" spans="1:8">
      <c r="A30" s="526">
        <v>9</v>
      </c>
      <c r="B30" s="370" t="s">
        <v>211</v>
      </c>
      <c r="C30" s="593">
        <f>C31+C32+C33+C34+C35+C36+C37</f>
        <v>42569000</v>
      </c>
      <c r="D30" s="593">
        <f>D31+D32+D33+D34+D35+D36+D37</f>
        <v>42633000</v>
      </c>
      <c r="E30" s="594">
        <f t="shared" si="0"/>
        <v>85202000</v>
      </c>
      <c r="F30" s="593">
        <f>F31+F32+F33+F34+F35+F36+F37</f>
        <v>0</v>
      </c>
      <c r="G30" s="593">
        <f>G31+G32+G33+G34+G35+G36+G37</f>
        <v>0</v>
      </c>
      <c r="H30" s="595">
        <f t="shared" si="1"/>
        <v>0</v>
      </c>
    </row>
    <row r="31" spans="1:8">
      <c r="A31" s="526">
        <v>9.1</v>
      </c>
      <c r="B31" s="371" t="s">
        <v>201</v>
      </c>
      <c r="C31" s="593">
        <v>0</v>
      </c>
      <c r="D31" s="593">
        <v>42633000</v>
      </c>
      <c r="E31" s="594">
        <f t="shared" si="0"/>
        <v>42633000</v>
      </c>
      <c r="F31" s="593">
        <v>0</v>
      </c>
      <c r="G31" s="593">
        <v>0</v>
      </c>
      <c r="H31" s="595">
        <f t="shared" si="1"/>
        <v>0</v>
      </c>
    </row>
    <row r="32" spans="1:8">
      <c r="A32" s="526">
        <v>9.1999999999999993</v>
      </c>
      <c r="B32" s="371" t="s">
        <v>202</v>
      </c>
      <c r="C32" s="593">
        <v>42569000</v>
      </c>
      <c r="D32" s="593">
        <v>0</v>
      </c>
      <c r="E32" s="594">
        <f t="shared" si="0"/>
        <v>42569000</v>
      </c>
      <c r="F32" s="593">
        <v>0</v>
      </c>
      <c r="G32" s="593">
        <v>0</v>
      </c>
      <c r="H32" s="595">
        <f t="shared" si="1"/>
        <v>0</v>
      </c>
    </row>
    <row r="33" spans="1:8">
      <c r="A33" s="526">
        <v>9.3000000000000007</v>
      </c>
      <c r="B33" s="371" t="s">
        <v>198</v>
      </c>
      <c r="C33" s="593">
        <v>0</v>
      </c>
      <c r="D33" s="593">
        <v>0</v>
      </c>
      <c r="E33" s="594">
        <f t="shared" si="0"/>
        <v>0</v>
      </c>
      <c r="F33" s="593">
        <v>0</v>
      </c>
      <c r="G33" s="593">
        <v>0</v>
      </c>
      <c r="H33" s="595">
        <f t="shared" si="1"/>
        <v>0</v>
      </c>
    </row>
    <row r="34" spans="1:8">
      <c r="A34" s="526">
        <v>9.4</v>
      </c>
      <c r="B34" s="371" t="s">
        <v>199</v>
      </c>
      <c r="C34" s="593">
        <v>0</v>
      </c>
      <c r="D34" s="593">
        <v>0</v>
      </c>
      <c r="E34" s="594">
        <f t="shared" si="0"/>
        <v>0</v>
      </c>
      <c r="F34" s="593">
        <v>0</v>
      </c>
      <c r="G34" s="593">
        <v>0</v>
      </c>
      <c r="H34" s="595">
        <f t="shared" si="1"/>
        <v>0</v>
      </c>
    </row>
    <row r="35" spans="1:8">
      <c r="A35" s="526">
        <v>9.5</v>
      </c>
      <c r="B35" s="371" t="s">
        <v>200</v>
      </c>
      <c r="C35" s="593">
        <v>0</v>
      </c>
      <c r="D35" s="593">
        <v>0</v>
      </c>
      <c r="E35" s="594">
        <f t="shared" si="0"/>
        <v>0</v>
      </c>
      <c r="F35" s="593">
        <v>0</v>
      </c>
      <c r="G35" s="593">
        <v>0</v>
      </c>
      <c r="H35" s="595">
        <f t="shared" si="1"/>
        <v>0</v>
      </c>
    </row>
    <row r="36" spans="1:8">
      <c r="A36" s="526">
        <v>9.6</v>
      </c>
      <c r="B36" s="371" t="s">
        <v>203</v>
      </c>
      <c r="C36" s="593">
        <v>0</v>
      </c>
      <c r="D36" s="593">
        <v>0</v>
      </c>
      <c r="E36" s="594">
        <f t="shared" si="0"/>
        <v>0</v>
      </c>
      <c r="F36" s="593">
        <v>0</v>
      </c>
      <c r="G36" s="593">
        <v>0</v>
      </c>
      <c r="H36" s="595">
        <f t="shared" si="1"/>
        <v>0</v>
      </c>
    </row>
    <row r="37" spans="1:8">
      <c r="A37" s="526">
        <v>9.6999999999999993</v>
      </c>
      <c r="B37" s="371" t="s">
        <v>204</v>
      </c>
      <c r="C37" s="593">
        <v>0</v>
      </c>
      <c r="D37" s="593">
        <v>0</v>
      </c>
      <c r="E37" s="594">
        <f t="shared" si="0"/>
        <v>0</v>
      </c>
      <c r="F37" s="593">
        <v>0</v>
      </c>
      <c r="G37" s="593">
        <v>0</v>
      </c>
      <c r="H37" s="595">
        <f t="shared" si="1"/>
        <v>0</v>
      </c>
    </row>
    <row r="38" spans="1:8" ht="24" customHeight="1">
      <c r="A38" s="526">
        <v>10</v>
      </c>
      <c r="B38" s="597" t="s">
        <v>207</v>
      </c>
      <c r="C38" s="593">
        <f>C39+C40+C41+C42</f>
        <v>82081069.269999832</v>
      </c>
      <c r="D38" s="593">
        <f>D39+D40+D41+D42</f>
        <v>15104581.100234991</v>
      </c>
      <c r="E38" s="594">
        <f t="shared" si="0"/>
        <v>97185650.370234817</v>
      </c>
      <c r="F38" s="593">
        <f>F39+F40+F41+F42</f>
        <v>65317468.499999844</v>
      </c>
      <c r="G38" s="593">
        <f>G39+G40+G41+G42</f>
        <v>14436067.030742988</v>
      </c>
      <c r="H38" s="595">
        <f t="shared" si="1"/>
        <v>79753535.530742824</v>
      </c>
    </row>
    <row r="39" spans="1:8" ht="24" customHeight="1">
      <c r="A39" s="526">
        <v>10.1</v>
      </c>
      <c r="B39" s="371" t="s">
        <v>208</v>
      </c>
      <c r="C39" s="593">
        <v>3256137.57</v>
      </c>
      <c r="D39" s="593">
        <v>0</v>
      </c>
      <c r="E39" s="594">
        <f t="shared" si="0"/>
        <v>3256137.57</v>
      </c>
      <c r="F39" s="593">
        <v>5194684.08</v>
      </c>
      <c r="G39" s="593">
        <v>16363.4064</v>
      </c>
      <c r="H39" s="595">
        <f t="shared" si="1"/>
        <v>5211047.4863999998</v>
      </c>
    </row>
    <row r="40" spans="1:8" ht="24" customHeight="1">
      <c r="A40" s="526">
        <v>10.199999999999999</v>
      </c>
      <c r="B40" s="371" t="s">
        <v>209</v>
      </c>
      <c r="C40" s="593">
        <v>3028669.5999999801</v>
      </c>
      <c r="D40" s="593">
        <v>945544.53410000075</v>
      </c>
      <c r="E40" s="594">
        <f t="shared" si="0"/>
        <v>3974214.1340999808</v>
      </c>
      <c r="F40" s="593">
        <v>5048118.2999999803</v>
      </c>
      <c r="G40" s="593">
        <v>564867.97740000021</v>
      </c>
      <c r="H40" s="595">
        <f t="shared" si="1"/>
        <v>5612986.2773999805</v>
      </c>
    </row>
    <row r="41" spans="1:8" ht="24" customHeight="1">
      <c r="A41" s="526">
        <v>10.3</v>
      </c>
      <c r="B41" s="371" t="s">
        <v>212</v>
      </c>
      <c r="C41" s="593">
        <v>51981063.290000007</v>
      </c>
      <c r="D41" s="593">
        <v>6658752.2395350011</v>
      </c>
      <c r="E41" s="594">
        <f t="shared" si="0"/>
        <v>58639815.52953501</v>
      </c>
      <c r="F41" s="593">
        <v>34664658.220000006</v>
      </c>
      <c r="G41" s="593">
        <v>6732254.9493429996</v>
      </c>
      <c r="H41" s="595">
        <f t="shared" si="1"/>
        <v>41396913.16934301</v>
      </c>
    </row>
    <row r="42" spans="1:8" ht="24" customHeight="1">
      <c r="A42" s="526">
        <v>10.4</v>
      </c>
      <c r="B42" s="371" t="s">
        <v>213</v>
      </c>
      <c r="C42" s="593">
        <v>23815198.80999985</v>
      </c>
      <c r="D42" s="593">
        <v>7500284.3265999891</v>
      </c>
      <c r="E42" s="594">
        <f t="shared" si="0"/>
        <v>31315483.136599839</v>
      </c>
      <c r="F42" s="593">
        <v>20410007.899999857</v>
      </c>
      <c r="G42" s="593">
        <v>7122580.6975999875</v>
      </c>
      <c r="H42" s="595">
        <f t="shared" si="1"/>
        <v>27532588.597599845</v>
      </c>
    </row>
    <row r="43" spans="1:8" ht="24" customHeight="1" thickBot="1">
      <c r="A43" s="526">
        <v>11</v>
      </c>
      <c r="B43" s="600" t="s">
        <v>210</v>
      </c>
      <c r="C43" s="593">
        <v>0</v>
      </c>
      <c r="D43" s="593">
        <v>0</v>
      </c>
      <c r="E43" s="594">
        <f t="shared" si="0"/>
        <v>0</v>
      </c>
      <c r="F43" s="593">
        <v>0</v>
      </c>
      <c r="G43" s="593">
        <v>0</v>
      </c>
      <c r="H43" s="595">
        <f t="shared" si="1"/>
        <v>0</v>
      </c>
    </row>
    <row r="44" spans="1:8">
      <c r="C44" s="602"/>
      <c r="D44" s="602"/>
      <c r="E44" s="602"/>
      <c r="F44" s="602"/>
      <c r="G44" s="602"/>
      <c r="H44" s="602"/>
    </row>
    <row r="45" spans="1:8">
      <c r="C45" s="602"/>
      <c r="D45" s="602"/>
      <c r="E45" s="602"/>
      <c r="F45" s="602"/>
      <c r="G45" s="602"/>
      <c r="H45" s="602"/>
    </row>
    <row r="46" spans="1:8">
      <c r="C46" s="602"/>
      <c r="D46" s="602"/>
      <c r="E46" s="602"/>
      <c r="F46" s="602"/>
      <c r="G46" s="602"/>
      <c r="H46" s="602"/>
    </row>
    <row r="47" spans="1:8">
      <c r="C47" s="602"/>
      <c r="D47" s="602"/>
      <c r="E47" s="602"/>
      <c r="F47" s="602"/>
      <c r="G47" s="602"/>
      <c r="H47" s="602"/>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9" sqref="B29"/>
    </sheetView>
  </sheetViews>
  <sheetFormatPr defaultColWidth="9.140625" defaultRowHeight="12.75"/>
  <cols>
    <col min="1" max="1" width="9.42578125" style="4" bestFit="1" customWidth="1"/>
    <col min="2" max="2" width="93.42578125" style="4" customWidth="1"/>
    <col min="3" max="4" width="10.85546875" style="4" bestFit="1" customWidth="1"/>
    <col min="5" max="7" width="10.85546875" style="9" bestFit="1" customWidth="1"/>
    <col min="8" max="11" width="9.7109375" style="9" customWidth="1"/>
    <col min="12" max="16384" width="9.140625" style="9"/>
  </cols>
  <sheetData>
    <row r="1" spans="1:8">
      <c r="A1" s="2" t="s">
        <v>30</v>
      </c>
      <c r="B1" s="3" t="str">
        <f>'Info '!C2</f>
        <v>JSC "BASISBANK"</v>
      </c>
      <c r="C1" s="3"/>
    </row>
    <row r="2" spans="1:8">
      <c r="A2" s="2" t="s">
        <v>31</v>
      </c>
      <c r="B2" s="518">
        <f>'1. key ratios '!B2</f>
        <v>45199</v>
      </c>
      <c r="C2" s="6"/>
      <c r="D2" s="7"/>
      <c r="E2" s="12"/>
      <c r="F2" s="12"/>
      <c r="G2" s="12"/>
      <c r="H2" s="12"/>
    </row>
    <row r="3" spans="1:8">
      <c r="A3" s="2"/>
      <c r="B3" s="3"/>
      <c r="C3" s="6"/>
      <c r="D3" s="7"/>
      <c r="E3" s="12"/>
      <c r="F3" s="12"/>
      <c r="G3" s="12"/>
      <c r="H3" s="12"/>
    </row>
    <row r="4" spans="1:8" ht="15" customHeight="1" thickBot="1">
      <c r="A4" s="7" t="s">
        <v>96</v>
      </c>
      <c r="B4" s="74" t="s">
        <v>187</v>
      </c>
      <c r="C4" s="13" t="s">
        <v>35</v>
      </c>
    </row>
    <row r="5" spans="1:8" ht="15" customHeight="1">
      <c r="A5" s="110" t="s">
        <v>6</v>
      </c>
      <c r="B5" s="111"/>
      <c r="C5" s="276" t="str">
        <f>INT((MONTH($B$2))/3)&amp;"Q"&amp;"-"&amp;YEAR($B$2)</f>
        <v>3Q-2023</v>
      </c>
      <c r="D5" s="276" t="str">
        <f>IF(INT(MONTH($B$2))=3,"4"&amp;"Q"&amp;"-"&amp;YEAR($B$2)-1,IF(INT(MONTH($B$2))=6,"1"&amp;"Q"&amp;"-"&amp;YEAR($B$2),IF(INT(MONTH($B$2))=9,"2"&amp;"Q"&amp;"-"&amp;YEAR($B$2),IF(INT(MONTH($B$2))=12,"3"&amp;"Q"&amp;"-"&amp;YEAR($B$2),0))))</f>
        <v>2Q-2023</v>
      </c>
      <c r="E5" s="276" t="str">
        <f>IF(INT(MONTH($B$2))=3,"3"&amp;"Q"&amp;"-"&amp;YEAR($B$2)-1,IF(INT(MONTH($B$2))=6,"4"&amp;"Q"&amp;"-"&amp;YEAR($B$2)-1,IF(INT(MONTH($B$2))=9,"1"&amp;"Q"&amp;"-"&amp;YEAR($B$2),IF(INT(MONTH($B$2))=12,"2"&amp;"Q"&amp;"-"&amp;YEAR($B$2),0))))</f>
        <v>1Q-2023</v>
      </c>
      <c r="F5" s="276" t="str">
        <f>IF(INT(MONTH($B$2))=3,"2"&amp;"Q"&amp;"-"&amp;YEAR($B$2)-1,IF(INT(MONTH($B$2))=6,"3"&amp;"Q"&amp;"-"&amp;YEAR($B$2)-1,IF(INT(MONTH($B$2))=9,"4"&amp;"Q"&amp;"-"&amp;YEAR($B$2)-1,IF(INT(MONTH($B$2))=12,"1"&amp;"Q"&amp;"-"&amp;YEAR($B$2),0))))</f>
        <v>4Q-2022</v>
      </c>
      <c r="G5" s="277" t="str">
        <f>IF(INT(MONTH($B$2))=3,"1"&amp;"Q"&amp;"-"&amp;YEAR($B$2)-1,IF(INT(MONTH($B$2))=6,"2"&amp;"Q"&amp;"-"&amp;YEAR($B$2)-1,IF(INT(MONTH($B$2))=9,"3"&amp;"Q"&amp;"-"&amp;YEAR($B$2)-1,IF(INT(MONTH($B$2))=12,"4"&amp;"Q"&amp;"-"&amp;YEAR($B$2)-1,0))))</f>
        <v>3Q-2022</v>
      </c>
    </row>
    <row r="6" spans="1:8" ht="15" customHeight="1">
      <c r="A6" s="14">
        <v>1</v>
      </c>
      <c r="B6" s="197" t="s">
        <v>191</v>
      </c>
      <c r="C6" s="266">
        <f>C7+C9+C10</f>
        <v>2671455669.0268307</v>
      </c>
      <c r="D6" s="269">
        <f>D7+D9+D10</f>
        <v>2607409603.7494712</v>
      </c>
      <c r="E6" s="199">
        <f t="shared" ref="E6:G6" si="0">E7+E9+E10</f>
        <v>2475425426.4150653</v>
      </c>
      <c r="F6" s="266">
        <f t="shared" si="0"/>
        <v>2580309944.7976661</v>
      </c>
      <c r="G6" s="272">
        <f t="shared" si="0"/>
        <v>2344994830.0529413</v>
      </c>
    </row>
    <row r="7" spans="1:8" ht="15" customHeight="1">
      <c r="A7" s="14">
        <v>1.1000000000000001</v>
      </c>
      <c r="B7" s="197" t="s">
        <v>356</v>
      </c>
      <c r="C7" s="267">
        <v>2398289997.1054544</v>
      </c>
      <c r="D7" s="270">
        <v>2319130241.8701243</v>
      </c>
      <c r="E7" s="267">
        <v>2188091245.2033315</v>
      </c>
      <c r="F7" s="267">
        <v>2342534767.9043465</v>
      </c>
      <c r="G7" s="273">
        <v>2135446210.3772979</v>
      </c>
    </row>
    <row r="8" spans="1:8">
      <c r="A8" s="14" t="s">
        <v>14</v>
      </c>
      <c r="B8" s="197" t="s">
        <v>95</v>
      </c>
      <c r="C8" s="267">
        <v>0</v>
      </c>
      <c r="D8" s="270">
        <v>0</v>
      </c>
      <c r="E8" s="267">
        <v>42500000</v>
      </c>
      <c r="F8" s="267">
        <v>42500000</v>
      </c>
      <c r="G8" s="273">
        <v>42500000</v>
      </c>
    </row>
    <row r="9" spans="1:8" ht="15" customHeight="1">
      <c r="A9" s="14">
        <v>1.2</v>
      </c>
      <c r="B9" s="198" t="s">
        <v>94</v>
      </c>
      <c r="C9" s="267">
        <v>273165671.92137617</v>
      </c>
      <c r="D9" s="270">
        <v>288279361.87934667</v>
      </c>
      <c r="E9" s="267">
        <v>287334181.21173376</v>
      </c>
      <c r="F9" s="267">
        <v>236358036.8933194</v>
      </c>
      <c r="G9" s="273">
        <v>209548619.67564356</v>
      </c>
    </row>
    <row r="10" spans="1:8" ht="15" customHeight="1">
      <c r="A10" s="14">
        <v>1.3</v>
      </c>
      <c r="B10" s="197" t="s">
        <v>28</v>
      </c>
      <c r="C10" s="268">
        <v>0</v>
      </c>
      <c r="D10" s="270">
        <v>0</v>
      </c>
      <c r="E10" s="268">
        <v>0</v>
      </c>
      <c r="F10" s="267">
        <v>1417140</v>
      </c>
      <c r="G10" s="274">
        <v>0</v>
      </c>
    </row>
    <row r="11" spans="1:8" ht="15" customHeight="1">
      <c r="A11" s="14">
        <v>2</v>
      </c>
      <c r="B11" s="197" t="s">
        <v>188</v>
      </c>
      <c r="C11" s="267">
        <v>4534862.1812939467</v>
      </c>
      <c r="D11" s="270">
        <v>4181656</v>
      </c>
      <c r="E11" s="267">
        <v>5757064.1241530189</v>
      </c>
      <c r="F11" s="267">
        <v>10908613.947859904</v>
      </c>
      <c r="G11" s="273">
        <v>5289989.4946673904</v>
      </c>
    </row>
    <row r="12" spans="1:8" ht="15" customHeight="1">
      <c r="A12" s="14">
        <v>3</v>
      </c>
      <c r="B12" s="197" t="s">
        <v>189</v>
      </c>
      <c r="C12" s="268">
        <v>171690239.75991175</v>
      </c>
      <c r="D12" s="270">
        <v>171690239.75991175</v>
      </c>
      <c r="E12" s="268">
        <v>171690239.75991175</v>
      </c>
      <c r="F12" s="267">
        <v>171690239.75991175</v>
      </c>
      <c r="G12" s="274">
        <v>129542130.68551137</v>
      </c>
    </row>
    <row r="13" spans="1:8" ht="15" customHeight="1" thickBot="1">
      <c r="A13" s="16">
        <v>4</v>
      </c>
      <c r="B13" s="17" t="s">
        <v>190</v>
      </c>
      <c r="C13" s="200">
        <f>C6+C11+C12</f>
        <v>2847680770.9680362</v>
      </c>
      <c r="D13" s="271">
        <f>D6+D11+D12</f>
        <v>2783281499.5093827</v>
      </c>
      <c r="E13" s="201">
        <f t="shared" ref="E13:G13" si="1">E6+E11+E12</f>
        <v>2652872730.29913</v>
      </c>
      <c r="F13" s="200">
        <f t="shared" si="1"/>
        <v>2762908798.5054374</v>
      </c>
      <c r="G13" s="275">
        <f t="shared" si="1"/>
        <v>2479826950.2331204</v>
      </c>
    </row>
    <row r="14" spans="1:8">
      <c r="B14" s="20"/>
    </row>
    <row r="15" spans="1:8">
      <c r="B15" s="21"/>
      <c r="C15" s="482"/>
      <c r="D15" s="482"/>
      <c r="E15" s="482"/>
      <c r="F15" s="482"/>
      <c r="G15" s="482"/>
    </row>
    <row r="16" spans="1:8">
      <c r="B16" s="21"/>
    </row>
    <row r="17" spans="1:4" ht="11.25">
      <c r="A17" s="9"/>
      <c r="B17" s="9"/>
      <c r="C17" s="9"/>
      <c r="D17" s="9"/>
    </row>
    <row r="18" spans="1:4" ht="11.25">
      <c r="A18" s="9"/>
      <c r="B18" s="9"/>
      <c r="C18" s="9"/>
      <c r="D18" s="9"/>
    </row>
    <row r="19" spans="1:4" ht="11.25">
      <c r="A19" s="9"/>
      <c r="B19" s="9"/>
      <c r="C19" s="9"/>
      <c r="D19" s="9"/>
    </row>
    <row r="20" spans="1:4" ht="11.25">
      <c r="A20" s="9"/>
      <c r="B20" s="9"/>
      <c r="C20" s="9"/>
      <c r="D20" s="9"/>
    </row>
    <row r="21" spans="1:4" ht="11.25">
      <c r="A21" s="9"/>
      <c r="B21" s="9"/>
      <c r="C21" s="9"/>
      <c r="D21" s="9"/>
    </row>
    <row r="22" spans="1:4" ht="11.25">
      <c r="A22" s="9"/>
      <c r="B22" s="9"/>
      <c r="C22" s="9"/>
      <c r="D22" s="9"/>
    </row>
    <row r="23" spans="1:4" ht="11.25">
      <c r="A23" s="9"/>
      <c r="B23" s="9"/>
      <c r="C23" s="9"/>
      <c r="D23" s="9"/>
    </row>
    <row r="24" spans="1:4" ht="11.25">
      <c r="A24" s="9"/>
      <c r="B24" s="9"/>
      <c r="C24" s="9"/>
      <c r="D24" s="9"/>
    </row>
    <row r="25" spans="1:4" ht="11.25">
      <c r="A25" s="9"/>
      <c r="B25" s="9"/>
      <c r="C25" s="9"/>
      <c r="D25" s="9"/>
    </row>
    <row r="26" spans="1:4" ht="11.25">
      <c r="A26" s="9"/>
      <c r="B26" s="9"/>
      <c r="C26" s="9"/>
      <c r="D26" s="9"/>
    </row>
    <row r="27" spans="1:4" ht="11.25">
      <c r="A27" s="9"/>
      <c r="B27" s="9"/>
      <c r="C27" s="9"/>
      <c r="D27" s="9"/>
    </row>
    <row r="28" spans="1:4" ht="11.25">
      <c r="A28" s="9"/>
      <c r="B28" s="9"/>
      <c r="C28" s="9"/>
      <c r="D28" s="9"/>
    </row>
    <row r="29" spans="1:4" ht="11.25">
      <c r="A29" s="9"/>
      <c r="B29" s="9"/>
      <c r="C29" s="9"/>
      <c r="D29" s="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pane xSplit="1" ySplit="4" topLeftCell="B14" activePane="bottomRight" state="frozen"/>
      <selection activeCell="B9" sqref="B9"/>
      <selection pane="topRight" activeCell="B9" sqref="B9"/>
      <selection pane="bottomLeft" activeCell="B9" sqref="B9"/>
      <selection pane="bottomRight" activeCell="E36" sqref="E36"/>
    </sheetView>
  </sheetViews>
  <sheetFormatPr defaultColWidth="9.140625" defaultRowHeight="14.25"/>
  <cols>
    <col min="1" max="1" width="9.42578125" style="4" bestFit="1" customWidth="1"/>
    <col min="2" max="2" width="65.42578125" style="4" customWidth="1"/>
    <col min="3" max="3" width="37.7109375" style="4" customWidth="1"/>
    <col min="4" max="16384" width="9.140625" style="5"/>
  </cols>
  <sheetData>
    <row r="1" spans="1:8">
      <c r="A1" s="2" t="s">
        <v>30</v>
      </c>
      <c r="B1" s="3" t="str">
        <f>'Info '!C2</f>
        <v>JSC "BASISBANK"</v>
      </c>
    </row>
    <row r="2" spans="1:8">
      <c r="A2" s="2" t="s">
        <v>31</v>
      </c>
      <c r="B2" s="518">
        <f>'1. key ratios '!B2</f>
        <v>45199</v>
      </c>
    </row>
    <row r="4" spans="1:8" ht="27.95" customHeight="1" thickBot="1">
      <c r="A4" s="22" t="s">
        <v>41</v>
      </c>
      <c r="B4" s="23" t="s">
        <v>163</v>
      </c>
      <c r="C4" s="24"/>
    </row>
    <row r="5" spans="1:8">
      <c r="A5" s="25"/>
      <c r="B5" s="260" t="s">
        <v>42</v>
      </c>
      <c r="C5" s="261" t="s">
        <v>367</v>
      </c>
    </row>
    <row r="6" spans="1:8">
      <c r="A6" s="26">
        <v>1</v>
      </c>
      <c r="B6" s="27" t="s">
        <v>700</v>
      </c>
      <c r="C6" s="28" t="s">
        <v>701</v>
      </c>
    </row>
    <row r="7" spans="1:8">
      <c r="A7" s="26">
        <v>2</v>
      </c>
      <c r="B7" s="27" t="s">
        <v>702</v>
      </c>
      <c r="C7" s="28" t="s">
        <v>703</v>
      </c>
    </row>
    <row r="8" spans="1:8">
      <c r="A8" s="26">
        <v>3</v>
      </c>
      <c r="B8" s="27" t="s">
        <v>704</v>
      </c>
      <c r="C8" s="28" t="s">
        <v>701</v>
      </c>
    </row>
    <row r="9" spans="1:8">
      <c r="A9" s="26">
        <v>4</v>
      </c>
      <c r="B9" s="27" t="s">
        <v>705</v>
      </c>
      <c r="C9" s="28" t="s">
        <v>706</v>
      </c>
    </row>
    <row r="10" spans="1:8">
      <c r="A10" s="26">
        <v>5</v>
      </c>
      <c r="B10" s="27" t="s">
        <v>707</v>
      </c>
      <c r="C10" s="28" t="s">
        <v>701</v>
      </c>
    </row>
    <row r="11" spans="1:8">
      <c r="A11" s="26">
        <v>6</v>
      </c>
      <c r="B11" s="27" t="s">
        <v>708</v>
      </c>
      <c r="C11" s="28" t="s">
        <v>706</v>
      </c>
    </row>
    <row r="12" spans="1:8">
      <c r="A12" s="26">
        <v>7</v>
      </c>
      <c r="B12" s="27"/>
      <c r="C12" s="28"/>
      <c r="H12" s="29"/>
    </row>
    <row r="13" spans="1:8">
      <c r="A13" s="26">
        <v>8</v>
      </c>
      <c r="B13" s="27"/>
      <c r="C13" s="28"/>
    </row>
    <row r="14" spans="1:8">
      <c r="A14" s="26">
        <v>9</v>
      </c>
      <c r="B14" s="27"/>
      <c r="C14" s="28"/>
    </row>
    <row r="15" spans="1:8">
      <c r="A15" s="26">
        <v>10</v>
      </c>
      <c r="B15" s="27"/>
      <c r="C15" s="28"/>
    </row>
    <row r="16" spans="1:8">
      <c r="A16" s="26"/>
      <c r="B16" s="262"/>
      <c r="C16" s="263"/>
    </row>
    <row r="17" spans="1:3">
      <c r="A17" s="26"/>
      <c r="B17" s="264" t="s">
        <v>43</v>
      </c>
      <c r="C17" s="265" t="s">
        <v>368</v>
      </c>
    </row>
    <row r="18" spans="1:3">
      <c r="A18" s="26">
        <v>1</v>
      </c>
      <c r="B18" s="27" t="s">
        <v>709</v>
      </c>
      <c r="C18" s="30" t="s">
        <v>710</v>
      </c>
    </row>
    <row r="19" spans="1:3">
      <c r="A19" s="26">
        <v>2</v>
      </c>
      <c r="B19" s="27" t="s">
        <v>711</v>
      </c>
      <c r="C19" s="30" t="s">
        <v>712</v>
      </c>
    </row>
    <row r="20" spans="1:3">
      <c r="A20" s="26">
        <v>3</v>
      </c>
      <c r="B20" s="27" t="s">
        <v>713</v>
      </c>
      <c r="C20" s="30" t="s">
        <v>714</v>
      </c>
    </row>
    <row r="21" spans="1:3">
      <c r="A21" s="26">
        <v>4</v>
      </c>
      <c r="B21" s="27" t="s">
        <v>715</v>
      </c>
      <c r="C21" s="30" t="s">
        <v>716</v>
      </c>
    </row>
    <row r="22" spans="1:3">
      <c r="A22" s="26">
        <v>5</v>
      </c>
      <c r="B22" s="27" t="s">
        <v>717</v>
      </c>
      <c r="C22" s="30" t="s">
        <v>718</v>
      </c>
    </row>
    <row r="23" spans="1:3">
      <c r="A23" s="26">
        <v>6</v>
      </c>
      <c r="B23" s="27" t="s">
        <v>719</v>
      </c>
      <c r="C23" s="30" t="s">
        <v>720</v>
      </c>
    </row>
    <row r="24" spans="1:3">
      <c r="A24" s="26">
        <v>7</v>
      </c>
      <c r="B24" s="27" t="s">
        <v>721</v>
      </c>
      <c r="C24" s="30" t="s">
        <v>722</v>
      </c>
    </row>
    <row r="25" spans="1:3">
      <c r="A25" s="26">
        <v>8</v>
      </c>
      <c r="B25" s="27"/>
      <c r="C25" s="30"/>
    </row>
    <row r="26" spans="1:3">
      <c r="A26" s="26">
        <v>9</v>
      </c>
      <c r="B26" s="27"/>
      <c r="C26" s="30"/>
    </row>
    <row r="27" spans="1:3" ht="15.75" customHeight="1">
      <c r="A27" s="26">
        <v>10</v>
      </c>
      <c r="B27" s="27"/>
      <c r="C27" s="31"/>
    </row>
    <row r="28" spans="1:3" ht="15.75" customHeight="1">
      <c r="A28" s="26"/>
      <c r="B28" s="27"/>
      <c r="C28" s="31"/>
    </row>
    <row r="29" spans="1:3" ht="30" customHeight="1">
      <c r="A29" s="26"/>
      <c r="B29" s="814" t="s">
        <v>44</v>
      </c>
      <c r="C29" s="815"/>
    </row>
    <row r="30" spans="1:3">
      <c r="A30" s="26">
        <v>1</v>
      </c>
      <c r="B30" s="27" t="s">
        <v>723</v>
      </c>
      <c r="C30" s="483">
        <v>0.92102931555297496</v>
      </c>
    </row>
    <row r="31" spans="1:3" ht="15.75" customHeight="1">
      <c r="A31" s="26">
        <v>2</v>
      </c>
      <c r="B31" s="27" t="s">
        <v>724</v>
      </c>
      <c r="C31" s="483">
        <v>6.5000635187063019E-2</v>
      </c>
    </row>
    <row r="32" spans="1:3" ht="29.25" customHeight="1">
      <c r="A32" s="26"/>
      <c r="B32" s="814" t="s">
        <v>45</v>
      </c>
      <c r="C32" s="815"/>
    </row>
    <row r="33" spans="1:3">
      <c r="A33" s="26">
        <v>1</v>
      </c>
      <c r="B33" s="27" t="s">
        <v>725</v>
      </c>
      <c r="C33" s="484">
        <v>0.92066090382675381</v>
      </c>
    </row>
    <row r="34" spans="1:3" ht="15" thickBot="1">
      <c r="A34" s="32">
        <v>2</v>
      </c>
      <c r="B34" s="33" t="s">
        <v>724</v>
      </c>
      <c r="C34" s="485">
        <v>6.5000635187063019E-2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workbookViewId="0">
      <pane xSplit="1" ySplit="5" topLeftCell="B15" activePane="bottomRight" state="frozen"/>
      <selection activeCell="B61" sqref="B61"/>
      <selection pane="topRight" activeCell="B61" sqref="B61"/>
      <selection pane="bottomLeft" activeCell="B61" sqref="B61"/>
      <selection pane="bottomRight" activeCell="J15" sqref="J15"/>
    </sheetView>
  </sheetViews>
  <sheetFormatPr defaultColWidth="9.140625" defaultRowHeight="15"/>
  <cols>
    <col min="1" max="1" width="9.42578125" style="137" bestFit="1" customWidth="1"/>
    <col min="2" max="2" width="54.28515625" style="137" customWidth="1"/>
    <col min="3" max="3" width="28" style="137" customWidth="1"/>
    <col min="4" max="4" width="19.85546875" style="137" customWidth="1"/>
    <col min="5" max="5" width="22.28515625" style="137" customWidth="1"/>
    <col min="6" max="6" width="12" style="489" bestFit="1" customWidth="1"/>
    <col min="7" max="7" width="12.42578125" style="489" bestFit="1" customWidth="1"/>
    <col min="8" max="16384" width="9.140625" style="489"/>
  </cols>
  <sheetData>
    <row r="1" spans="1:7">
      <c r="A1" s="115" t="s">
        <v>30</v>
      </c>
      <c r="B1" s="487" t="str">
        <f>'Info '!C2</f>
        <v>JSC "BASISBANK"</v>
      </c>
      <c r="C1" s="155"/>
      <c r="D1" s="155"/>
      <c r="E1" s="155"/>
      <c r="F1" s="488"/>
    </row>
    <row r="2" spans="1:7" s="490" customFormat="1" ht="15.75" customHeight="1">
      <c r="A2" s="115" t="s">
        <v>31</v>
      </c>
      <c r="B2" s="519">
        <f>'1. key ratios '!B2</f>
        <v>45199</v>
      </c>
    </row>
    <row r="3" spans="1:7" s="490" customFormat="1" ht="15.75" customHeight="1">
      <c r="A3" s="115"/>
    </row>
    <row r="4" spans="1:7" s="490" customFormat="1" ht="15.75" customHeight="1" thickBot="1">
      <c r="A4" s="491" t="s">
        <v>99</v>
      </c>
      <c r="B4" s="820" t="s">
        <v>225</v>
      </c>
      <c r="C4" s="821"/>
      <c r="D4" s="821"/>
      <c r="E4" s="821"/>
    </row>
    <row r="5" spans="1:7" s="496" customFormat="1" ht="17.45" customHeight="1">
      <c r="A5" s="492"/>
      <c r="B5" s="493"/>
      <c r="C5" s="494" t="s">
        <v>0</v>
      </c>
      <c r="D5" s="494" t="s">
        <v>1</v>
      </c>
      <c r="E5" s="495" t="s">
        <v>2</v>
      </c>
    </row>
    <row r="6" spans="1:7" s="488" customFormat="1" ht="14.45" customHeight="1">
      <c r="A6" s="497"/>
      <c r="B6" s="816" t="s">
        <v>232</v>
      </c>
      <c r="C6" s="816" t="s">
        <v>656</v>
      </c>
      <c r="D6" s="818" t="s">
        <v>98</v>
      </c>
      <c r="E6" s="819"/>
      <c r="G6" s="489"/>
    </row>
    <row r="7" spans="1:7" s="488" customFormat="1" ht="99.6" customHeight="1">
      <c r="A7" s="497"/>
      <c r="B7" s="817"/>
      <c r="C7" s="816"/>
      <c r="D7" s="498" t="s">
        <v>97</v>
      </c>
      <c r="E7" s="499" t="s">
        <v>233</v>
      </c>
      <c r="G7" s="489"/>
    </row>
    <row r="8" spans="1:7">
      <c r="A8" s="500">
        <v>1</v>
      </c>
      <c r="B8" s="501" t="s">
        <v>557</v>
      </c>
      <c r="C8" s="502">
        <f>SUM(C9:C11)</f>
        <v>386387351.13</v>
      </c>
      <c r="D8" s="502">
        <f>SUM(D9:D11)</f>
        <v>0</v>
      </c>
      <c r="E8" s="502">
        <f>SUM(E9:E11)</f>
        <v>386387351.13</v>
      </c>
      <c r="F8" s="488"/>
    </row>
    <row r="9" spans="1:7">
      <c r="A9" s="500">
        <v>1.1000000000000001</v>
      </c>
      <c r="B9" s="503" t="s">
        <v>558</v>
      </c>
      <c r="C9" s="502">
        <v>76015014.120000005</v>
      </c>
      <c r="D9" s="502"/>
      <c r="E9" s="486">
        <f>C9-D9</f>
        <v>76015014.120000005</v>
      </c>
      <c r="F9" s="488"/>
    </row>
    <row r="10" spans="1:7">
      <c r="A10" s="500">
        <v>1.2</v>
      </c>
      <c r="B10" s="503" t="s">
        <v>559</v>
      </c>
      <c r="C10" s="502">
        <v>237412907.00999999</v>
      </c>
      <c r="D10" s="502"/>
      <c r="E10" s="486">
        <f>C10-D10</f>
        <v>237412907.00999999</v>
      </c>
      <c r="F10" s="488"/>
    </row>
    <row r="11" spans="1:7">
      <c r="A11" s="500">
        <v>1.3</v>
      </c>
      <c r="B11" s="503" t="s">
        <v>560</v>
      </c>
      <c r="C11" s="502">
        <v>72959430</v>
      </c>
      <c r="D11" s="502"/>
      <c r="E11" s="486">
        <f>C11-D11</f>
        <v>72959430</v>
      </c>
      <c r="F11" s="488"/>
    </row>
    <row r="12" spans="1:7">
      <c r="A12" s="500">
        <v>2</v>
      </c>
      <c r="B12" s="504" t="s">
        <v>561</v>
      </c>
      <c r="C12" s="502">
        <v>114000</v>
      </c>
      <c r="D12" s="502"/>
      <c r="E12" s="486">
        <f>C12-D12</f>
        <v>114000</v>
      </c>
      <c r="F12" s="488"/>
    </row>
    <row r="13" spans="1:7">
      <c r="A13" s="500">
        <v>2.1</v>
      </c>
      <c r="B13" s="505" t="s">
        <v>562</v>
      </c>
      <c r="C13" s="502">
        <v>114000</v>
      </c>
      <c r="D13" s="502"/>
      <c r="E13" s="486">
        <f>C13-D13</f>
        <v>114000</v>
      </c>
      <c r="F13" s="488"/>
    </row>
    <row r="14" spans="1:7">
      <c r="A14" s="500">
        <v>3</v>
      </c>
      <c r="B14" s="506" t="s">
        <v>563</v>
      </c>
      <c r="C14" s="502"/>
      <c r="D14" s="502"/>
      <c r="E14" s="502"/>
      <c r="F14" s="488"/>
    </row>
    <row r="15" spans="1:7">
      <c r="A15" s="500">
        <v>4</v>
      </c>
      <c r="B15" s="507" t="s">
        <v>564</v>
      </c>
      <c r="C15" s="502"/>
      <c r="D15" s="502"/>
      <c r="E15" s="502"/>
      <c r="F15" s="488"/>
    </row>
    <row r="16" spans="1:7">
      <c r="A16" s="500">
        <v>5</v>
      </c>
      <c r="B16" s="508" t="s">
        <v>565</v>
      </c>
      <c r="C16" s="502">
        <f>SUM(C17:C19)</f>
        <v>206162488.87</v>
      </c>
      <c r="D16" s="502">
        <f>SUM(D17:D19)</f>
        <v>3990746.33</v>
      </c>
      <c r="E16" s="502">
        <f>SUM(E17:E19)</f>
        <v>202171742.53999999</v>
      </c>
      <c r="F16" s="488"/>
    </row>
    <row r="17" spans="1:6">
      <c r="A17" s="500">
        <v>5.0999999999999996</v>
      </c>
      <c r="B17" s="509" t="s">
        <v>566</v>
      </c>
      <c r="C17" s="502">
        <v>0</v>
      </c>
      <c r="D17" s="502"/>
      <c r="E17" s="486">
        <f t="shared" ref="E17:E36" si="0">C17-D17</f>
        <v>0</v>
      </c>
      <c r="F17" s="488"/>
    </row>
    <row r="18" spans="1:6">
      <c r="A18" s="500">
        <v>5.2</v>
      </c>
      <c r="B18" s="509" t="s">
        <v>567</v>
      </c>
      <c r="C18" s="502">
        <v>206162488.87</v>
      </c>
      <c r="D18" s="502">
        <v>3990746.33</v>
      </c>
      <c r="E18" s="486">
        <f t="shared" si="0"/>
        <v>202171742.53999999</v>
      </c>
      <c r="F18" s="488"/>
    </row>
    <row r="19" spans="1:6">
      <c r="A19" s="500">
        <v>5.3</v>
      </c>
      <c r="B19" s="510" t="s">
        <v>568</v>
      </c>
      <c r="C19" s="502">
        <v>0</v>
      </c>
      <c r="D19" s="502"/>
      <c r="E19" s="486">
        <f t="shared" si="0"/>
        <v>0</v>
      </c>
      <c r="F19" s="488"/>
    </row>
    <row r="20" spans="1:6">
      <c r="A20" s="500">
        <v>6</v>
      </c>
      <c r="B20" s="506" t="s">
        <v>569</v>
      </c>
      <c r="C20" s="502">
        <f>SUM(C21:C22)</f>
        <v>2445638582.3899999</v>
      </c>
      <c r="D20" s="502">
        <f>SUM(D21:D22)</f>
        <v>0</v>
      </c>
      <c r="E20" s="502">
        <f>SUM(E21:E22)</f>
        <v>2445638582.3899999</v>
      </c>
      <c r="F20" s="488"/>
    </row>
    <row r="21" spans="1:6">
      <c r="A21" s="500">
        <v>6.1</v>
      </c>
      <c r="B21" s="509" t="s">
        <v>567</v>
      </c>
      <c r="C21" s="297">
        <v>148429825.15000001</v>
      </c>
      <c r="D21" s="297"/>
      <c r="E21" s="486">
        <f t="shared" si="0"/>
        <v>148429825.15000001</v>
      </c>
      <c r="F21" s="488"/>
    </row>
    <row r="22" spans="1:6">
      <c r="A22" s="500">
        <v>6.2</v>
      </c>
      <c r="B22" s="510" t="s">
        <v>568</v>
      </c>
      <c r="C22" s="297">
        <v>2297208757.2399998</v>
      </c>
      <c r="D22" s="297"/>
      <c r="E22" s="486">
        <f t="shared" si="0"/>
        <v>2297208757.2399998</v>
      </c>
      <c r="F22" s="488"/>
    </row>
    <row r="23" spans="1:6">
      <c r="A23" s="500">
        <v>7</v>
      </c>
      <c r="B23" s="504" t="s">
        <v>570</v>
      </c>
      <c r="C23" s="297">
        <v>20859116.82</v>
      </c>
      <c r="D23" s="297">
        <v>3796650</v>
      </c>
      <c r="E23" s="486">
        <f t="shared" si="0"/>
        <v>17062466.82</v>
      </c>
      <c r="F23" s="488"/>
    </row>
    <row r="24" spans="1:6">
      <c r="A24" s="500">
        <v>8</v>
      </c>
      <c r="B24" s="511" t="s">
        <v>571</v>
      </c>
      <c r="C24" s="297">
        <v>361100</v>
      </c>
      <c r="D24" s="297"/>
      <c r="E24" s="486">
        <f t="shared" si="0"/>
        <v>361100</v>
      </c>
      <c r="F24" s="488"/>
    </row>
    <row r="25" spans="1:6">
      <c r="A25" s="500">
        <v>9</v>
      </c>
      <c r="B25" s="507" t="s">
        <v>572</v>
      </c>
      <c r="C25" s="502">
        <f>SUM(C26:C27)</f>
        <v>114024435.81999999</v>
      </c>
      <c r="D25" s="502">
        <f>SUM(D26:D27)</f>
        <v>10870260.66</v>
      </c>
      <c r="E25" s="502">
        <f>SUM(E26:E27)</f>
        <v>103154175.16</v>
      </c>
      <c r="F25" s="488"/>
    </row>
    <row r="26" spans="1:6">
      <c r="A26" s="500">
        <v>9.1</v>
      </c>
      <c r="B26" s="509" t="s">
        <v>573</v>
      </c>
      <c r="C26" s="297">
        <v>114024435.81999999</v>
      </c>
      <c r="D26" s="297">
        <v>10870260.66</v>
      </c>
      <c r="E26" s="486">
        <f t="shared" si="0"/>
        <v>103154175.16</v>
      </c>
      <c r="F26" s="488"/>
    </row>
    <row r="27" spans="1:6">
      <c r="A27" s="500">
        <v>9.1999999999999993</v>
      </c>
      <c r="B27" s="509" t="s">
        <v>574</v>
      </c>
      <c r="C27" s="297">
        <v>0</v>
      </c>
      <c r="D27" s="297"/>
      <c r="E27" s="486">
        <f t="shared" si="0"/>
        <v>0</v>
      </c>
      <c r="F27" s="488"/>
    </row>
    <row r="28" spans="1:6">
      <c r="A28" s="500">
        <v>10</v>
      </c>
      <c r="B28" s="507" t="s">
        <v>575</v>
      </c>
      <c r="C28" s="502">
        <f>SUM(C29:C30)</f>
        <v>10192117.93</v>
      </c>
      <c r="D28" s="502">
        <f>SUM(D29:D30)</f>
        <v>10103597.220000001</v>
      </c>
      <c r="E28" s="502">
        <f>SUM(E29:E30)</f>
        <v>88520.709999999031</v>
      </c>
      <c r="F28" s="488"/>
    </row>
    <row r="29" spans="1:6">
      <c r="A29" s="500">
        <v>10.1</v>
      </c>
      <c r="B29" s="509" t="s">
        <v>576</v>
      </c>
      <c r="C29" s="297">
        <v>0</v>
      </c>
      <c r="D29" s="297"/>
      <c r="E29" s="486">
        <f t="shared" si="0"/>
        <v>0</v>
      </c>
      <c r="F29" s="488"/>
    </row>
    <row r="30" spans="1:6">
      <c r="A30" s="500">
        <v>10.199999999999999</v>
      </c>
      <c r="B30" s="509" t="s">
        <v>577</v>
      </c>
      <c r="C30" s="297">
        <v>10192117.93</v>
      </c>
      <c r="D30" s="297">
        <v>10103597.220000001</v>
      </c>
      <c r="E30" s="486">
        <f t="shared" si="0"/>
        <v>88520.709999999031</v>
      </c>
      <c r="F30" s="488"/>
    </row>
    <row r="31" spans="1:6">
      <c r="A31" s="500">
        <v>11</v>
      </c>
      <c r="B31" s="507" t="s">
        <v>578</v>
      </c>
      <c r="C31" s="502">
        <f>SUM(C32:C33)</f>
        <v>3284683.08</v>
      </c>
      <c r="D31" s="502">
        <f>SUM(D32:D33)</f>
        <v>0</v>
      </c>
      <c r="E31" s="502">
        <f>SUM(E32:E33)</f>
        <v>3284683.08</v>
      </c>
      <c r="F31" s="488"/>
    </row>
    <row r="32" spans="1:6">
      <c r="A32" s="500">
        <v>11.1</v>
      </c>
      <c r="B32" s="509" t="s">
        <v>579</v>
      </c>
      <c r="C32" s="297">
        <v>3284683.08</v>
      </c>
      <c r="D32" s="297"/>
      <c r="E32" s="486">
        <f t="shared" si="0"/>
        <v>3284683.08</v>
      </c>
      <c r="F32" s="488"/>
    </row>
    <row r="33" spans="1:7">
      <c r="A33" s="500">
        <v>11.2</v>
      </c>
      <c r="B33" s="509" t="s">
        <v>580</v>
      </c>
      <c r="C33" s="297">
        <v>0</v>
      </c>
      <c r="D33" s="297"/>
      <c r="E33" s="486">
        <f t="shared" si="0"/>
        <v>0</v>
      </c>
      <c r="F33" s="488"/>
    </row>
    <row r="34" spans="1:7">
      <c r="A34" s="500">
        <v>13</v>
      </c>
      <c r="B34" s="507" t="s">
        <v>581</v>
      </c>
      <c r="C34" s="297">
        <v>40756024.43</v>
      </c>
      <c r="D34" s="297"/>
      <c r="E34" s="486">
        <f t="shared" si="0"/>
        <v>40756024.43</v>
      </c>
      <c r="F34" s="488"/>
    </row>
    <row r="35" spans="1:7">
      <c r="A35" s="500">
        <v>13.1</v>
      </c>
      <c r="B35" s="512" t="s">
        <v>582</v>
      </c>
      <c r="C35" s="297">
        <v>23550666.489999998</v>
      </c>
      <c r="D35" s="297"/>
      <c r="E35" s="486">
        <f t="shared" si="0"/>
        <v>23550666.489999998</v>
      </c>
      <c r="F35" s="488"/>
    </row>
    <row r="36" spans="1:7">
      <c r="A36" s="500">
        <v>13.2</v>
      </c>
      <c r="B36" s="512" t="s">
        <v>583</v>
      </c>
      <c r="C36" s="517">
        <v>0</v>
      </c>
      <c r="D36" s="517"/>
      <c r="E36" s="486">
        <f t="shared" si="0"/>
        <v>0</v>
      </c>
      <c r="F36" s="488"/>
    </row>
    <row r="37" spans="1:7" ht="26.25" thickBot="1">
      <c r="A37" s="513"/>
      <c r="B37" s="514" t="s">
        <v>234</v>
      </c>
      <c r="C37" s="515">
        <f>SUM(C8,C12,C14,C15,C16,C20,C23,C24,C25,C28,C31,C34)</f>
        <v>3227779900.4699998</v>
      </c>
      <c r="D37" s="515">
        <f>SUM(D8,D12,D14,D15,D16,D20,D23,D24,D25,D28,D31,D34)</f>
        <v>28761254.210000001</v>
      </c>
      <c r="E37" s="515">
        <f>SUM(E8,E12,E14,E15,E16,E20,E23,E24,E25,E28,E31,E34)</f>
        <v>3199018646.2599998</v>
      </c>
    </row>
    <row r="38" spans="1:7">
      <c r="A38" s="489"/>
      <c r="B38" s="489"/>
      <c r="C38" s="489"/>
      <c r="D38" s="489"/>
      <c r="E38" s="489"/>
    </row>
    <row r="39" spans="1:7">
      <c r="A39" s="489"/>
      <c r="B39" s="489"/>
      <c r="C39" s="489"/>
      <c r="D39" s="489"/>
      <c r="E39" s="489"/>
    </row>
    <row r="41" spans="1:7" s="137" customFormat="1">
      <c r="B41" s="516"/>
      <c r="F41" s="489"/>
      <c r="G41" s="489"/>
    </row>
    <row r="42" spans="1:7" s="137" customFormat="1">
      <c r="B42" s="516"/>
      <c r="F42" s="489"/>
      <c r="G42" s="489"/>
    </row>
    <row r="43" spans="1:7" s="137" customFormat="1">
      <c r="B43" s="516"/>
      <c r="F43" s="489"/>
      <c r="G43" s="489"/>
    </row>
    <row r="44" spans="1:7" s="137" customFormat="1">
      <c r="B44" s="516"/>
      <c r="F44" s="489"/>
      <c r="G44" s="489"/>
    </row>
    <row r="45" spans="1:7" s="137" customFormat="1">
      <c r="B45" s="516"/>
      <c r="F45" s="489"/>
      <c r="G45" s="489"/>
    </row>
    <row r="46" spans="1:7" s="137" customFormat="1">
      <c r="B46" s="516"/>
      <c r="F46" s="489"/>
      <c r="G46" s="489"/>
    </row>
    <row r="47" spans="1:7" s="137" customFormat="1">
      <c r="B47" s="516"/>
      <c r="F47" s="489"/>
      <c r="G47" s="489"/>
    </row>
    <row r="48" spans="1:7" s="137" customFormat="1">
      <c r="B48" s="516"/>
      <c r="F48" s="489"/>
      <c r="G48" s="489"/>
    </row>
    <row r="49" spans="2:7" s="137" customFormat="1">
      <c r="B49" s="516"/>
      <c r="F49" s="489"/>
      <c r="G49" s="489"/>
    </row>
    <row r="50" spans="2:7" s="137" customFormat="1">
      <c r="B50" s="516"/>
      <c r="F50" s="489"/>
      <c r="G50" s="489"/>
    </row>
    <row r="51" spans="2:7" s="137" customFormat="1">
      <c r="B51" s="516"/>
      <c r="F51" s="489"/>
      <c r="G51" s="489"/>
    </row>
    <row r="52" spans="2:7" s="137" customFormat="1">
      <c r="B52" s="516"/>
      <c r="F52" s="489"/>
      <c r="G52" s="489"/>
    </row>
    <row r="53" spans="2:7" s="137" customFormat="1">
      <c r="B53" s="516"/>
      <c r="F53" s="489"/>
      <c r="G53" s="489"/>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32" sqref="C32"/>
    </sheetView>
  </sheetViews>
  <sheetFormatPr defaultColWidth="9.140625" defaultRowHeight="12.75" outlineLevelRow="1"/>
  <cols>
    <col min="1" max="1" width="9.42578125" style="4" bestFit="1" customWidth="1"/>
    <col min="2" max="2" width="114.28515625" style="4" customWidth="1"/>
    <col min="3" max="3" width="18.85546875" style="4" customWidth="1"/>
    <col min="4" max="10" width="10" style="4" bestFit="1" customWidth="1"/>
    <col min="11" max="16384" width="9.140625" style="4"/>
  </cols>
  <sheetData>
    <row r="1" spans="1:3">
      <c r="A1" s="2" t="s">
        <v>30</v>
      </c>
      <c r="B1" s="3" t="str">
        <f>'Info '!C2</f>
        <v>JSC "BASISBANK"</v>
      </c>
    </row>
    <row r="2" spans="1:3" s="34" customFormat="1" ht="15.75" customHeight="1">
      <c r="A2" s="2" t="s">
        <v>31</v>
      </c>
      <c r="B2" s="518">
        <f>'1. key ratios '!B2</f>
        <v>45199</v>
      </c>
      <c r="C2" s="4"/>
    </row>
    <row r="3" spans="1:3" s="34" customFormat="1" ht="15.75" customHeight="1">
      <c r="C3" s="4"/>
    </row>
    <row r="4" spans="1:3" s="34" customFormat="1" ht="13.5" thickBot="1">
      <c r="A4" s="34" t="s">
        <v>46</v>
      </c>
      <c r="B4" s="151" t="s">
        <v>550</v>
      </c>
      <c r="C4" s="35" t="s">
        <v>35</v>
      </c>
    </row>
    <row r="5" spans="1:3">
      <c r="A5" s="107">
        <v>1</v>
      </c>
      <c r="B5" s="152" t="s">
        <v>552</v>
      </c>
      <c r="C5" s="770">
        <f>'7. LI1 '!E37</f>
        <v>3199018646.2599998</v>
      </c>
    </row>
    <row r="6" spans="1:3" s="108" customFormat="1">
      <c r="A6" s="37">
        <v>2.1</v>
      </c>
      <c r="B6" s="104" t="s">
        <v>214</v>
      </c>
      <c r="C6" s="771">
        <v>539115617.10109997</v>
      </c>
    </row>
    <row r="7" spans="1:3" s="20" customFormat="1" outlineLevel="1">
      <c r="A7" s="14">
        <v>2.2000000000000002</v>
      </c>
      <c r="B7" s="15" t="s">
        <v>215</v>
      </c>
      <c r="C7" s="772">
        <v>42633000</v>
      </c>
    </row>
    <row r="8" spans="1:3" s="20" customFormat="1">
      <c r="A8" s="14">
        <v>3</v>
      </c>
      <c r="B8" s="105" t="s">
        <v>551</v>
      </c>
      <c r="C8" s="773">
        <f>SUM(C5:C7)</f>
        <v>3780767263.3610997</v>
      </c>
    </row>
    <row r="9" spans="1:3" s="108" customFormat="1">
      <c r="A9" s="37">
        <v>4</v>
      </c>
      <c r="B9" s="39" t="s">
        <v>48</v>
      </c>
      <c r="C9" s="771"/>
    </row>
    <row r="10" spans="1:3" s="20" customFormat="1" outlineLevel="1">
      <c r="A10" s="14">
        <v>5.0999999999999996</v>
      </c>
      <c r="B10" s="15" t="s">
        <v>216</v>
      </c>
      <c r="C10" s="772">
        <v>-245757721.25805998</v>
      </c>
    </row>
    <row r="11" spans="1:3" s="20" customFormat="1" outlineLevel="1">
      <c r="A11" s="14">
        <v>5.2</v>
      </c>
      <c r="B11" s="15" t="s">
        <v>217</v>
      </c>
      <c r="C11" s="772">
        <v>-41780340</v>
      </c>
    </row>
    <row r="12" spans="1:3" s="20" customFormat="1">
      <c r="A12" s="14">
        <v>6</v>
      </c>
      <c r="B12" s="103" t="s">
        <v>357</v>
      </c>
      <c r="C12" s="772"/>
    </row>
    <row r="13" spans="1:3" s="20" customFormat="1" ht="13.5" thickBot="1">
      <c r="A13" s="16">
        <v>7</v>
      </c>
      <c r="B13" s="106" t="s">
        <v>177</v>
      </c>
      <c r="C13" s="774">
        <f>SUM(C8:C12)</f>
        <v>3493229202.1030397</v>
      </c>
    </row>
    <row r="15" spans="1:3">
      <c r="A15" s="117"/>
      <c r="B15" s="21"/>
    </row>
    <row r="16" spans="1:3">
      <c r="A16" s="117"/>
      <c r="B16" s="117"/>
    </row>
    <row r="17" spans="1:3" ht="15">
      <c r="A17" s="112"/>
      <c r="B17" s="113"/>
      <c r="C17" s="117"/>
    </row>
    <row r="18" spans="1:3" ht="15">
      <c r="A18" s="118"/>
      <c r="B18" s="119"/>
      <c r="C18" s="117"/>
    </row>
    <row r="19" spans="1:3">
      <c r="A19" s="120"/>
      <c r="B19" s="114"/>
      <c r="C19" s="117"/>
    </row>
    <row r="20" spans="1:3">
      <c r="A20" s="121"/>
      <c r="B20" s="115"/>
      <c r="C20" s="117"/>
    </row>
    <row r="21" spans="1:3">
      <c r="A21" s="121"/>
      <c r="B21" s="119"/>
      <c r="C21" s="117"/>
    </row>
    <row r="22" spans="1:3">
      <c r="A22" s="120"/>
      <c r="B22" s="116"/>
      <c r="C22" s="117"/>
    </row>
    <row r="23" spans="1:3">
      <c r="A23" s="121"/>
      <c r="B23" s="115"/>
      <c r="C23" s="117"/>
    </row>
    <row r="24" spans="1:3">
      <c r="A24" s="121"/>
      <c r="B24" s="115"/>
      <c r="C24" s="117"/>
    </row>
    <row r="25" spans="1:3">
      <c r="A25" s="121"/>
      <c r="B25" s="122"/>
      <c r="C25" s="117"/>
    </row>
    <row r="26" spans="1:3">
      <c r="A26" s="121"/>
      <c r="B26" s="119"/>
      <c r="C26" s="117"/>
    </row>
    <row r="27" spans="1:3">
      <c r="A27" s="117"/>
      <c r="B27" s="123"/>
      <c r="C27" s="117"/>
    </row>
    <row r="28" spans="1:3">
      <c r="A28" s="117"/>
      <c r="B28" s="123"/>
      <c r="C28" s="117"/>
    </row>
    <row r="29" spans="1:3">
      <c r="A29" s="117"/>
      <c r="B29" s="123"/>
      <c r="C29" s="117"/>
    </row>
    <row r="30" spans="1:3">
      <c r="A30" s="117"/>
      <c r="B30" s="123"/>
      <c r="C30" s="117"/>
    </row>
    <row r="31" spans="1:3">
      <c r="A31" s="117"/>
      <c r="B31" s="123"/>
      <c r="C31" s="117"/>
    </row>
    <row r="32" spans="1:3">
      <c r="A32" s="117"/>
      <c r="B32" s="123"/>
      <c r="C32" s="117"/>
    </row>
    <row r="33" spans="1:3">
      <c r="A33" s="117"/>
      <c r="B33" s="123"/>
      <c r="C33" s="117"/>
    </row>
  </sheetData>
  <pageMargins left="0.7" right="0.7" top="0.75" bottom="0.75" header="0.3" footer="0.3"/>
  <pageSetup paperSize="9" orientation="portrait" r:id="rId1"/>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3.xml"/></Relationships>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/HEbIAvrGvNmqZIGVMLPa4b7bKYkdW3ApwNwUUyJIZQ=</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Sg6vIVJ6FTYCwt5/ces9flQMXCQoyFDrTN54eaDr7cc=</DigestValue>
    </Reference>
  </SignedInfo>
  <SignatureValue>HTyCrti30IYK481E6tgTnxwlmAaZjUPNJeUzviHwViDuK7XMJ+h6MLh41aTb9+AhV3wDlB6FG+Ey
3MOrIpxHz6/SHxmmpe0ynqaAUTA+KVm5Hs/ht9hs8KwOgF6MnwHOz+zrDjdW3+ACsXyHKCFTvIlk
Ac9Nci9DbEGqQHMUqc6shl2VvX3tsdt1tw4u0Iod/GwCkaYvqIHWebEil0NI5WW9f196p6WxlWqb
BicKs1EKNtoU64kqNddMkafxUd57OX2h8fKlV3ONQ9PUa73TB7qQc7keFfebaVRm3rQDH88HkeD4
9Zdw+afSyGdZr0mOogNNWaRc2fooi//De1EQAw==</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vkVEwKPFNdu6XsQeV8lMYJny6aGC/2lAfzCzNSsl13o=</DigestValue>
      </Reference>
      <Reference URI="/xl/drawings/drawing1.xml?ContentType=application/vnd.openxmlformats-officedocument.drawing+xml">
        <DigestMethod Algorithm="http://www.w3.org/2001/04/xmlenc#sha256"/>
        <DigestValue>Y63jB4uv703UB+XMrj441C6Xgd8UaV4shxA0tv7v61A=</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Iz7Z8oT396S40GYjmmZIWhYg/SuqXUJWK8osieIVJ2k=</DigestValue>
      </Reference>
      <Reference URI="/xl/styles.xml?ContentType=application/vnd.openxmlformats-officedocument.spreadsheetml.styles+xml">
        <DigestMethod Algorithm="http://www.w3.org/2001/04/xmlenc#sha256"/>
        <DigestValue>CPQqIoJKhfiElvPqDAgwmr4Tymo3XEjpAi9ocYQ1TlI=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GFb1iV1UulfYDgGBazk4wHfvNrUQwWdOAofVA1RY0cM=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MCHPyIpb4eUolHHaZ4AA1Ra6bBIjzpAPaU60l2at7Wg=</DigestValue>
      </Reference>
      <Reference URI="/xl/worksheets/sheet10.xml?ContentType=application/vnd.openxmlformats-officedocument.spreadsheetml.worksheet+xml">
        <DigestMethod Algorithm="http://www.w3.org/2001/04/xmlenc#sha256"/>
        <DigestValue>4mES92oIV6s+bfQ1yKdk8Q2QyKDyXRAWYlrBv9l2OQM=</DigestValue>
      </Reference>
      <Reference URI="/xl/worksheets/sheet11.xml?ContentType=application/vnd.openxmlformats-officedocument.spreadsheetml.worksheet+xml">
        <DigestMethod Algorithm="http://www.w3.org/2001/04/xmlenc#sha256"/>
        <DigestValue>faQMFNrqxxG/ZPBNSOQiceEp9u8GWr70kSgavJa6eEM=</DigestValue>
      </Reference>
      <Reference URI="/xl/worksheets/sheet12.xml?ContentType=application/vnd.openxmlformats-officedocument.spreadsheetml.worksheet+xml">
        <DigestMethod Algorithm="http://www.w3.org/2001/04/xmlenc#sha256"/>
        <DigestValue>ucPtm8KgiffFR0CqBXlLcAB/SVWIG+xPeb2Y15doOG0=</DigestValue>
      </Reference>
      <Reference URI="/xl/worksheets/sheet13.xml?ContentType=application/vnd.openxmlformats-officedocument.spreadsheetml.worksheet+xml">
        <DigestMethod Algorithm="http://www.w3.org/2001/04/xmlenc#sha256"/>
        <DigestValue>IU+bmJG3/VreKdbkeRtUkBGgyhvjRWAUJn+ZLdClmwA=</DigestValue>
      </Reference>
      <Reference URI="/xl/worksheets/sheet14.xml?ContentType=application/vnd.openxmlformats-officedocument.spreadsheetml.worksheet+xml">
        <DigestMethod Algorithm="http://www.w3.org/2001/04/xmlenc#sha256"/>
        <DigestValue>W1155HLcrg6LDQ8J9Uwo41Uj8LHt8xeA+ST0bh3iMik=</DigestValue>
      </Reference>
      <Reference URI="/xl/worksheets/sheet15.xml?ContentType=application/vnd.openxmlformats-officedocument.spreadsheetml.worksheet+xml">
        <DigestMethod Algorithm="http://www.w3.org/2001/04/xmlenc#sha256"/>
        <DigestValue>em2qrmUMtI4xEQv3E5H4uQhzfk1LSQoFJRfbEB9Beo4=</DigestValue>
      </Reference>
      <Reference URI="/xl/worksheets/sheet16.xml?ContentType=application/vnd.openxmlformats-officedocument.spreadsheetml.worksheet+xml">
        <DigestMethod Algorithm="http://www.w3.org/2001/04/xmlenc#sha256"/>
        <DigestValue>GBOjs1DatvnQ8At04CueYJqPlOGqsarTAehb1v+uN+A=</DigestValue>
      </Reference>
      <Reference URI="/xl/worksheets/sheet17.xml?ContentType=application/vnd.openxmlformats-officedocument.spreadsheetml.worksheet+xml">
        <DigestMethod Algorithm="http://www.w3.org/2001/04/xmlenc#sha256"/>
        <DigestValue>5j0m11WU77+eMYEyscqu2fBjaSlSmMcEP6H+DyNjIpU=</DigestValue>
      </Reference>
      <Reference URI="/xl/worksheets/sheet18.xml?ContentType=application/vnd.openxmlformats-officedocument.spreadsheetml.worksheet+xml">
        <DigestMethod Algorithm="http://www.w3.org/2001/04/xmlenc#sha256"/>
        <DigestValue>ITS9cV2O4/sm6pNy+kk7UCxU//YGjSx/1iPaCZKxDFU=</DigestValue>
      </Reference>
      <Reference URI="/xl/worksheets/sheet19.xml?ContentType=application/vnd.openxmlformats-officedocument.spreadsheetml.worksheet+xml">
        <DigestMethod Algorithm="http://www.w3.org/2001/04/xmlenc#sha256"/>
        <DigestValue>ooD2fi0psQjBIXbSuNUadRRoxB3ytBkxzTT2MDsgGGY=</DigestValue>
      </Reference>
      <Reference URI="/xl/worksheets/sheet2.xml?ContentType=application/vnd.openxmlformats-officedocument.spreadsheetml.worksheet+xml">
        <DigestMethod Algorithm="http://www.w3.org/2001/04/xmlenc#sha256"/>
        <DigestValue>p6YdXX7RfGCUCfssFDg/qr7T/yo40Em8+ihzjMvsoAE=</DigestValue>
      </Reference>
      <Reference URI="/xl/worksheets/sheet20.xml?ContentType=application/vnd.openxmlformats-officedocument.spreadsheetml.worksheet+xml">
        <DigestMethod Algorithm="http://www.w3.org/2001/04/xmlenc#sha256"/>
        <DigestValue>zeAw22leMf8+VgXht9mY3fnezUHNtZ9BI4Nofxbwxh4=</DigestValue>
      </Reference>
      <Reference URI="/xl/worksheets/sheet21.xml?ContentType=application/vnd.openxmlformats-officedocument.spreadsheetml.worksheet+xml">
        <DigestMethod Algorithm="http://www.w3.org/2001/04/xmlenc#sha256"/>
        <DigestValue>qnQRtdKGKxtp2k/hVrxMMRHITgxKXi33dTwrQ59yIrA=</DigestValue>
      </Reference>
      <Reference URI="/xl/worksheets/sheet22.xml?ContentType=application/vnd.openxmlformats-officedocument.spreadsheetml.worksheet+xml">
        <DigestMethod Algorithm="http://www.w3.org/2001/04/xmlenc#sha256"/>
        <DigestValue>sukSEd+Yo/std+SjKJNUT81du/l/Gi7k3rdLUOEKS+8=</DigestValue>
      </Reference>
      <Reference URI="/xl/worksheets/sheet23.xml?ContentType=application/vnd.openxmlformats-officedocument.spreadsheetml.worksheet+xml">
        <DigestMethod Algorithm="http://www.w3.org/2001/04/xmlenc#sha256"/>
        <DigestValue>tf/qCDoC7uhqdaqkfExmj0lAq5qCg4zOwboMph/NhoE=</DigestValue>
      </Reference>
      <Reference URI="/xl/worksheets/sheet24.xml?ContentType=application/vnd.openxmlformats-officedocument.spreadsheetml.worksheet+xml">
        <DigestMethod Algorithm="http://www.w3.org/2001/04/xmlenc#sha256"/>
        <DigestValue>5dVc6kBN8IxY7C4BlJGOn6HT9i1dV4W9iGt1ocuRalo=</DigestValue>
      </Reference>
      <Reference URI="/xl/worksheets/sheet25.xml?ContentType=application/vnd.openxmlformats-officedocument.spreadsheetml.worksheet+xml">
        <DigestMethod Algorithm="http://www.w3.org/2001/04/xmlenc#sha256"/>
        <DigestValue>NNbf8oXUWN6aEftoP+AV+HCqZOcrM+vCpzpl07xCvgY=</DigestValue>
      </Reference>
      <Reference URI="/xl/worksheets/sheet26.xml?ContentType=application/vnd.openxmlformats-officedocument.spreadsheetml.worksheet+xml">
        <DigestMethod Algorithm="http://www.w3.org/2001/04/xmlenc#sha256"/>
        <DigestValue>CHGHbKPTs4LFb9bwEur6HH07937Pxei98XykEJ1wSzg=</DigestValue>
      </Reference>
      <Reference URI="/xl/worksheets/sheet27.xml?ContentType=application/vnd.openxmlformats-officedocument.spreadsheetml.worksheet+xml">
        <DigestMethod Algorithm="http://www.w3.org/2001/04/xmlenc#sha256"/>
        <DigestValue>VzG+3TcQcE4MZZKoPLZvg8TOgje5MqRSHoZRoQdBUmQ=</DigestValue>
      </Reference>
      <Reference URI="/xl/worksheets/sheet28.xml?ContentType=application/vnd.openxmlformats-officedocument.spreadsheetml.worksheet+xml">
        <DigestMethod Algorithm="http://www.w3.org/2001/04/xmlenc#sha256"/>
        <DigestValue>RgRqYZYRFiQZIHSGY1lN4yioOwWx6VgP2PkZ0JyPm5c=</DigestValue>
      </Reference>
      <Reference URI="/xl/worksheets/sheet29.xml?ContentType=application/vnd.openxmlformats-officedocument.spreadsheetml.worksheet+xml">
        <DigestMethod Algorithm="http://www.w3.org/2001/04/xmlenc#sha256"/>
        <DigestValue>VEkYBFWtd8I1edYzhyQro44VZOz0HYcT7VQ1g5kD33s=</DigestValue>
      </Reference>
      <Reference URI="/xl/worksheets/sheet3.xml?ContentType=application/vnd.openxmlformats-officedocument.spreadsheetml.worksheet+xml">
        <DigestMethod Algorithm="http://www.w3.org/2001/04/xmlenc#sha256"/>
        <DigestValue>oTsCOzuYdqpHJdE0i9PltNwwES2XMDpmUfYfO1yshc8=</DigestValue>
      </Reference>
      <Reference URI="/xl/worksheets/sheet4.xml?ContentType=application/vnd.openxmlformats-officedocument.spreadsheetml.worksheet+xml">
        <DigestMethod Algorithm="http://www.w3.org/2001/04/xmlenc#sha256"/>
        <DigestValue>yDG/vVi5z5QQ09LKWMk1KRVGoJeHhHN9hWbAp0PiOQA=</DigestValue>
      </Reference>
      <Reference URI="/xl/worksheets/sheet5.xml?ContentType=application/vnd.openxmlformats-officedocument.spreadsheetml.worksheet+xml">
        <DigestMethod Algorithm="http://www.w3.org/2001/04/xmlenc#sha256"/>
        <DigestValue>hlctzUSIuvI6yUcbkynsHPRmLDqqgcG+3J+Bet//01s=</DigestValue>
      </Reference>
      <Reference URI="/xl/worksheets/sheet6.xml?ContentType=application/vnd.openxmlformats-officedocument.spreadsheetml.worksheet+xml">
        <DigestMethod Algorithm="http://www.w3.org/2001/04/xmlenc#sha256"/>
        <DigestValue>+EYlZZb84ntCQofDD3oCTlId/I3db4nEHEXZyRiLZ1Q=</DigestValue>
      </Reference>
      <Reference URI="/xl/worksheets/sheet7.xml?ContentType=application/vnd.openxmlformats-officedocument.spreadsheetml.worksheet+xml">
        <DigestMethod Algorithm="http://www.w3.org/2001/04/xmlenc#sha256"/>
        <DigestValue>NvRtUmZ349gQo/40VSXn66XQqCbNRXJiDKO6S7qTQOg=</DigestValue>
      </Reference>
      <Reference URI="/xl/worksheets/sheet8.xml?ContentType=application/vnd.openxmlformats-officedocument.spreadsheetml.worksheet+xml">
        <DigestMethod Algorithm="http://www.w3.org/2001/04/xmlenc#sha256"/>
        <DigestValue>RBs3a3tj3ZfNZyxpIAaNfSDOyD+S8Zr01cVZzB81jGA=</DigestValue>
      </Reference>
      <Reference URI="/xl/worksheets/sheet9.xml?ContentType=application/vnd.openxmlformats-officedocument.spreadsheetml.worksheet+xml">
        <DigestMethod Algorithm="http://www.w3.org/2001/04/xmlenc#sha256"/>
        <DigestValue>ajCkxyilu88fcxKKRW9u/GoXIul7QK1+6tQEt6xwHDI=</DigestValue>
      </Reference>
    </Manifest>
    <SignatureProperties>
      <SignatureProperty Id="idSignatureTime" Target="#idPackageSignature">
        <mdssi:SignatureTime xmlns:mdssi="http://schemas.openxmlformats.org/package/2006/digital-signature">
          <mdssi:Format>YYYY-MM-DDThh:mm:ssTZD</mdssi:Format>
          <mdssi:Value>2024-02-12T11:39:40Z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2024-02-12T11:39:40Z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2024-02-07T15:38:34Z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