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worksheets/sheet29.xml" ContentType="application/vnd.openxmlformats-officedocument.spreadsheetml.worksheet+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935"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62913"/>
</workbook>
</file>

<file path=xl/calcChain.xml><?xml version="1.0" encoding="utf-8"?>
<calcChain xmlns="http://schemas.openxmlformats.org/spreadsheetml/2006/main">
  <c r="B2" i="120" l="1"/>
  <c r="B1" i="120"/>
  <c r="B2" i="119"/>
  <c r="B1" i="119"/>
  <c r="K33" i="118"/>
  <c r="J33" i="118"/>
  <c r="I33" i="118"/>
  <c r="H33" i="118"/>
  <c r="G33" i="118"/>
  <c r="F33" i="118"/>
  <c r="E33" i="118"/>
  <c r="D33" i="118"/>
  <c r="C33" i="118"/>
  <c r="B2" i="118"/>
  <c r="B1" i="118"/>
  <c r="R8" i="117"/>
  <c r="B2" i="117"/>
  <c r="B1" i="117"/>
  <c r="T22" i="116"/>
  <c r="L22" i="116"/>
  <c r="H22" i="116"/>
  <c r="D22" i="116"/>
  <c r="C22"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15" i="116"/>
  <c r="AA8" i="116"/>
  <c r="Z8" i="116"/>
  <c r="Y8" i="116"/>
  <c r="X8" i="116"/>
  <c r="W8" i="116"/>
  <c r="V8" i="116"/>
  <c r="U8" i="116"/>
  <c r="T8" i="116"/>
  <c r="S8" i="116"/>
  <c r="R8" i="116"/>
  <c r="Q8" i="116"/>
  <c r="P8" i="116"/>
  <c r="O8" i="116"/>
  <c r="N8" i="116"/>
  <c r="M8" i="116"/>
  <c r="L8" i="116"/>
  <c r="K8" i="116"/>
  <c r="J8" i="116"/>
  <c r="I8" i="116"/>
  <c r="H8" i="116"/>
  <c r="G8" i="116"/>
  <c r="F8" i="116"/>
  <c r="E8" i="116"/>
  <c r="D8" i="116"/>
  <c r="C8" i="116"/>
  <c r="B2" i="116"/>
  <c r="B1" i="116"/>
  <c r="C10" i="115"/>
  <c r="C18" i="115" s="1"/>
  <c r="B2" i="115"/>
  <c r="B1" i="115"/>
  <c r="D15" i="114"/>
  <c r="D10" i="114"/>
  <c r="C10" i="114"/>
  <c r="D7" i="114"/>
  <c r="C7" i="114"/>
  <c r="B2" i="114"/>
  <c r="B1" i="114"/>
  <c r="G34" i="113"/>
  <c r="F34" i="113"/>
  <c r="E34" i="113"/>
  <c r="D34" i="113"/>
  <c r="C34" i="113"/>
  <c r="H34" i="113" s="1"/>
  <c r="H33" i="113"/>
  <c r="H32" i="113"/>
  <c r="H31" i="113"/>
  <c r="H30" i="113"/>
  <c r="H29" i="113"/>
  <c r="H28" i="113"/>
  <c r="H27" i="113"/>
  <c r="H26" i="113"/>
  <c r="H25" i="113"/>
  <c r="H24" i="113"/>
  <c r="H23" i="113"/>
  <c r="H22" i="113"/>
  <c r="H21" i="113"/>
  <c r="H20" i="113"/>
  <c r="H19" i="113"/>
  <c r="H18" i="113"/>
  <c r="H17" i="113"/>
  <c r="H16" i="113"/>
  <c r="H15" i="113"/>
  <c r="H14" i="113"/>
  <c r="H13" i="113"/>
  <c r="H12" i="113"/>
  <c r="H11" i="113"/>
  <c r="H10" i="113"/>
  <c r="H9" i="113"/>
  <c r="H8" i="113"/>
  <c r="H7" i="113"/>
  <c r="B2" i="113"/>
  <c r="B1" i="113"/>
  <c r="H23" i="112"/>
  <c r="H22" i="112"/>
  <c r="G21" i="112"/>
  <c r="F21" i="112"/>
  <c r="E21" i="112"/>
  <c r="D21" i="112"/>
  <c r="C21" i="112"/>
  <c r="H20" i="112"/>
  <c r="H19" i="112"/>
  <c r="H18" i="112"/>
  <c r="H17" i="112"/>
  <c r="H16" i="112"/>
  <c r="H15" i="112"/>
  <c r="H14" i="112"/>
  <c r="H13" i="112"/>
  <c r="H12" i="112"/>
  <c r="H11" i="112"/>
  <c r="H21" i="112" s="1"/>
  <c r="H10" i="112"/>
  <c r="H9" i="112"/>
  <c r="H8" i="112"/>
  <c r="H7" i="112"/>
  <c r="B2" i="112"/>
  <c r="B1" i="112"/>
  <c r="G22" i="111"/>
  <c r="F22" i="111"/>
  <c r="E22" i="111"/>
  <c r="D22" i="111"/>
  <c r="C22" i="111"/>
  <c r="H21" i="111"/>
  <c r="H20" i="111"/>
  <c r="H19" i="111"/>
  <c r="H18" i="111"/>
  <c r="H22" i="111" s="1"/>
  <c r="H17" i="111"/>
  <c r="H16" i="111"/>
  <c r="H15" i="111"/>
  <c r="H14" i="111"/>
  <c r="H13" i="111"/>
  <c r="H12" i="111"/>
  <c r="H11" i="111"/>
  <c r="H10" i="111"/>
  <c r="H9" i="111"/>
  <c r="H8" i="111"/>
  <c r="B2" i="111"/>
  <c r="B1" i="111"/>
  <c r="G39" i="97"/>
  <c r="B2" i="97"/>
  <c r="B1" i="97"/>
  <c r="C30" i="95"/>
  <c r="C26" i="95"/>
  <c r="C18" i="95"/>
  <c r="C8" i="95"/>
  <c r="C36" i="95" s="1"/>
  <c r="C38" i="95" s="1"/>
  <c r="B2" i="95"/>
  <c r="B1" i="95"/>
  <c r="N20" i="92"/>
  <c r="N19" i="92"/>
  <c r="E19" i="92"/>
  <c r="N18" i="92"/>
  <c r="E18" i="92"/>
  <c r="N17" i="92"/>
  <c r="E17" i="92"/>
  <c r="N16" i="92"/>
  <c r="E16" i="92"/>
  <c r="E14" i="92" s="1"/>
  <c r="N15" i="92"/>
  <c r="N14" i="92" s="1"/>
  <c r="E15" i="92"/>
  <c r="M14" i="92"/>
  <c r="L14" i="92"/>
  <c r="K14" i="92"/>
  <c r="J14" i="92"/>
  <c r="I14" i="92"/>
  <c r="H14" i="92"/>
  <c r="G14" i="92"/>
  <c r="F14" i="92"/>
  <c r="C14" i="92"/>
  <c r="C21" i="92" s="1"/>
  <c r="N13" i="92"/>
  <c r="N12" i="92"/>
  <c r="E12" i="92"/>
  <c r="N11" i="92"/>
  <c r="E11" i="92"/>
  <c r="N10" i="92"/>
  <c r="E10" i="92"/>
  <c r="E7" i="92" s="1"/>
  <c r="N9" i="92"/>
  <c r="N7" i="92" s="1"/>
  <c r="E9" i="92"/>
  <c r="N8" i="92"/>
  <c r="E8" i="92"/>
  <c r="M7" i="92"/>
  <c r="M21" i="92" s="1"/>
  <c r="L7" i="92"/>
  <c r="L21" i="92" s="1"/>
  <c r="K7" i="92"/>
  <c r="K21" i="92" s="1"/>
  <c r="J7" i="92"/>
  <c r="J21" i="92" s="1"/>
  <c r="I7" i="92"/>
  <c r="I21" i="92" s="1"/>
  <c r="H7" i="92"/>
  <c r="H21" i="92" s="1"/>
  <c r="G7" i="92"/>
  <c r="G21" i="92" s="1"/>
  <c r="F7" i="92"/>
  <c r="F21" i="92" s="1"/>
  <c r="C7" i="92"/>
  <c r="B2" i="92"/>
  <c r="B1" i="92"/>
  <c r="B2" i="93"/>
  <c r="B1" i="93"/>
  <c r="H22" i="91"/>
  <c r="G22" i="91"/>
  <c r="F22" i="91"/>
  <c r="E22" i="91"/>
  <c r="D22" i="91"/>
  <c r="C22" i="91"/>
  <c r="H21" i="91"/>
  <c r="H20" i="91"/>
  <c r="H19" i="91"/>
  <c r="H18" i="91"/>
  <c r="H17" i="91"/>
  <c r="H16" i="91"/>
  <c r="H15" i="91"/>
  <c r="H14" i="91"/>
  <c r="H13" i="91"/>
  <c r="H12" i="91"/>
  <c r="H11" i="91"/>
  <c r="H10" i="91"/>
  <c r="H9" i="91"/>
  <c r="H8" i="91"/>
  <c r="B2" i="91"/>
  <c r="B1"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90"/>
  <c r="Q22" i="90"/>
  <c r="P22" i="90"/>
  <c r="O22" i="90"/>
  <c r="N22" i="90"/>
  <c r="M22" i="90"/>
  <c r="L22" i="90"/>
  <c r="K22" i="90"/>
  <c r="J22" i="90"/>
  <c r="I22" i="90"/>
  <c r="H22" i="90"/>
  <c r="G22" i="90"/>
  <c r="F22" i="90"/>
  <c r="E22" i="90"/>
  <c r="D22" i="90"/>
  <c r="C22" i="90"/>
  <c r="S21" i="90"/>
  <c r="S20" i="90"/>
  <c r="S19" i="90"/>
  <c r="S18" i="90"/>
  <c r="S17" i="90"/>
  <c r="S16" i="90"/>
  <c r="S22" i="90" s="1"/>
  <c r="S15" i="90"/>
  <c r="S14" i="90"/>
  <c r="S13" i="90"/>
  <c r="S12" i="90"/>
  <c r="S11" i="90"/>
  <c r="S10" i="90"/>
  <c r="S9" i="90"/>
  <c r="S8" i="90"/>
  <c r="B2" i="90"/>
  <c r="B1" i="90"/>
  <c r="C62" i="69"/>
  <c r="C58" i="69"/>
  <c r="C67" i="69" s="1"/>
  <c r="C46" i="69"/>
  <c r="C40" i="69"/>
  <c r="C52" i="69" s="1"/>
  <c r="C68" i="69" s="1"/>
  <c r="C29" i="69"/>
  <c r="C26" i="69"/>
  <c r="C35" i="69" s="1"/>
  <c r="C23" i="69"/>
  <c r="C18" i="69"/>
  <c r="C14" i="69"/>
  <c r="C6" i="69"/>
  <c r="B2" i="69"/>
  <c r="B1" i="69"/>
  <c r="C21" i="94"/>
  <c r="C20" i="94"/>
  <c r="C19" i="94"/>
  <c r="B2" i="94"/>
  <c r="B1" i="94"/>
  <c r="C48" i="89"/>
  <c r="C44" i="89"/>
  <c r="C53" i="89" s="1"/>
  <c r="C36" i="89"/>
  <c r="C32" i="89"/>
  <c r="C31" i="89"/>
  <c r="C42" i="89" s="1"/>
  <c r="C12" i="89"/>
  <c r="C29" i="89" s="1"/>
  <c r="C6" i="89"/>
  <c r="B2" i="89"/>
  <c r="B1" i="89"/>
  <c r="B2" i="73"/>
  <c r="B1" i="73"/>
  <c r="E31" i="88"/>
  <c r="D31" i="88"/>
  <c r="C31" i="88"/>
  <c r="E28" i="88"/>
  <c r="D28" i="88"/>
  <c r="C28" i="88"/>
  <c r="E25" i="88"/>
  <c r="E37" i="88" s="1"/>
  <c r="C5" i="73" s="1"/>
  <c r="C8" i="73" s="1"/>
  <c r="C13" i="73" s="1"/>
  <c r="D25" i="88"/>
  <c r="D37" i="88" s="1"/>
  <c r="C25" i="88"/>
  <c r="C37" i="88" s="1"/>
  <c r="E16" i="88"/>
  <c r="D16" i="88"/>
  <c r="C16" i="88"/>
  <c r="E8" i="88"/>
  <c r="D8" i="88"/>
  <c r="C8" i="88"/>
  <c r="B2" i="88"/>
  <c r="B1" i="88"/>
  <c r="B2" i="52"/>
  <c r="B1" i="52"/>
  <c r="G6" i="86"/>
  <c r="G13" i="86" s="1"/>
  <c r="F6" i="86"/>
  <c r="F13" i="86" s="1"/>
  <c r="E6" i="86"/>
  <c r="E13" i="86" s="1"/>
  <c r="D6" i="86"/>
  <c r="D13" i="86" s="1"/>
  <c r="C6" i="86"/>
  <c r="C13" i="86" s="1"/>
  <c r="G5" i="86"/>
  <c r="B2" i="86"/>
  <c r="F5" i="86" s="1"/>
  <c r="B1" i="86"/>
  <c r="H43" i="110"/>
  <c r="E43" i="110"/>
  <c r="H42" i="110"/>
  <c r="E42" i="110"/>
  <c r="H41" i="110"/>
  <c r="E41" i="110"/>
  <c r="H40" i="110"/>
  <c r="E40" i="110"/>
  <c r="H39" i="110"/>
  <c r="E39" i="110"/>
  <c r="G38" i="110"/>
  <c r="F38" i="110"/>
  <c r="H38" i="110" s="1"/>
  <c r="E38" i="110"/>
  <c r="D38" i="110"/>
  <c r="C38" i="110"/>
  <c r="H37" i="110"/>
  <c r="E37" i="110"/>
  <c r="H36" i="110"/>
  <c r="E36" i="110"/>
  <c r="H35" i="110"/>
  <c r="E35" i="110"/>
  <c r="H34" i="110"/>
  <c r="E34" i="110"/>
  <c r="H33" i="110"/>
  <c r="E33" i="110"/>
  <c r="H32" i="110"/>
  <c r="E32" i="110"/>
  <c r="H31" i="110"/>
  <c r="E31" i="110"/>
  <c r="H30" i="110"/>
  <c r="D30" i="110"/>
  <c r="E30" i="110" s="1"/>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C17" i="110"/>
  <c r="E17" i="110" s="1"/>
  <c r="H16" i="110"/>
  <c r="E16" i="110"/>
  <c r="H15" i="110"/>
  <c r="E15" i="110"/>
  <c r="G14" i="110"/>
  <c r="F14" i="110"/>
  <c r="H14" i="110" s="1"/>
  <c r="D14" i="110"/>
  <c r="C14" i="110"/>
  <c r="E14" i="110" s="1"/>
  <c r="H13" i="110"/>
  <c r="E13" i="110"/>
  <c r="H12" i="110"/>
  <c r="E12" i="110"/>
  <c r="G11" i="110"/>
  <c r="F11" i="110"/>
  <c r="H11" i="110" s="1"/>
  <c r="D11" i="110"/>
  <c r="C11" i="110"/>
  <c r="E11" i="110" s="1"/>
  <c r="H10" i="110"/>
  <c r="E10" i="110"/>
  <c r="H9" i="110"/>
  <c r="E9" i="110"/>
  <c r="G8" i="110"/>
  <c r="F8" i="110"/>
  <c r="H8" i="110" s="1"/>
  <c r="D8" i="110"/>
  <c r="C8" i="110"/>
  <c r="E8" i="110" s="1"/>
  <c r="E7" i="110"/>
  <c r="E6" i="110"/>
  <c r="B2" i="110"/>
  <c r="B1" i="110"/>
  <c r="H44" i="109"/>
  <c r="E44" i="109"/>
  <c r="D43" i="109"/>
  <c r="D45" i="109" s="1"/>
  <c r="C43" i="109"/>
  <c r="C45" i="109" s="1"/>
  <c r="E45" i="109" s="1"/>
  <c r="H42" i="109"/>
  <c r="E42" i="109"/>
  <c r="H41" i="109"/>
  <c r="E41" i="109"/>
  <c r="H40" i="109"/>
  <c r="E40" i="109"/>
  <c r="H39" i="109"/>
  <c r="E39" i="109"/>
  <c r="H38" i="109"/>
  <c r="E38" i="109"/>
  <c r="G37" i="109"/>
  <c r="F37" i="109"/>
  <c r="H37" i="109" s="1"/>
  <c r="D37" i="109"/>
  <c r="C37" i="109"/>
  <c r="E37" i="109" s="1"/>
  <c r="H36" i="109"/>
  <c r="E36" i="109"/>
  <c r="H35" i="109"/>
  <c r="E35" i="109"/>
  <c r="G34" i="109"/>
  <c r="G43" i="109" s="1"/>
  <c r="G45" i="109" s="1"/>
  <c r="F34" i="109"/>
  <c r="F43" i="109" s="1"/>
  <c r="E34" i="109"/>
  <c r="D34" i="109"/>
  <c r="C34" i="109"/>
  <c r="H33" i="109"/>
  <c r="E33" i="109"/>
  <c r="H32" i="109"/>
  <c r="E32" i="109"/>
  <c r="H31" i="109"/>
  <c r="E31" i="109"/>
  <c r="H30" i="109"/>
  <c r="E30" i="109"/>
  <c r="G29" i="109"/>
  <c r="F29" i="109"/>
  <c r="H29" i="109" s="1"/>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D13" i="109"/>
  <c r="C13" i="109"/>
  <c r="E13" i="109" s="1"/>
  <c r="H12" i="109"/>
  <c r="E12" i="109"/>
  <c r="H11" i="109"/>
  <c r="E11" i="109"/>
  <c r="H10" i="109"/>
  <c r="E10" i="109"/>
  <c r="H9" i="109"/>
  <c r="E9" i="109"/>
  <c r="H8" i="109"/>
  <c r="E8" i="109"/>
  <c r="H7" i="109"/>
  <c r="E7" i="109"/>
  <c r="G6" i="109"/>
  <c r="F6" i="109"/>
  <c r="H6" i="109" s="1"/>
  <c r="D6" i="109"/>
  <c r="C6" i="109"/>
  <c r="E6" i="109" s="1"/>
  <c r="B2" i="109"/>
  <c r="B1" i="109"/>
  <c r="H67" i="108"/>
  <c r="E67" i="108"/>
  <c r="H66" i="108"/>
  <c r="E66" i="108"/>
  <c r="H65" i="108"/>
  <c r="E65" i="108"/>
  <c r="H64" i="108"/>
  <c r="E64" i="108"/>
  <c r="G63" i="108"/>
  <c r="G68" i="108" s="1"/>
  <c r="F63" i="108"/>
  <c r="F68" i="108" s="1"/>
  <c r="H68" i="108" s="1"/>
  <c r="D63" i="108"/>
  <c r="C63" i="108"/>
  <c r="E63" i="108" s="1"/>
  <c r="H62" i="108"/>
  <c r="E62" i="108"/>
  <c r="H61" i="108"/>
  <c r="E61" i="108"/>
  <c r="H60" i="108"/>
  <c r="E60" i="108"/>
  <c r="H59" i="108"/>
  <c r="D59" i="108"/>
  <c r="D68" i="108" s="1"/>
  <c r="C59" i="108"/>
  <c r="E59" i="108" s="1"/>
  <c r="H58" i="108"/>
  <c r="E58" i="108"/>
  <c r="H57" i="108"/>
  <c r="E57" i="108"/>
  <c r="H56" i="108"/>
  <c r="E56" i="108"/>
  <c r="H55" i="108"/>
  <c r="E55" i="108"/>
  <c r="G53" i="108"/>
  <c r="G69" i="108" s="1"/>
  <c r="F53" i="108"/>
  <c r="H53" i="108" s="1"/>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F41" i="108"/>
  <c r="H41" i="108" s="1"/>
  <c r="D41" i="108"/>
  <c r="D53" i="108" s="1"/>
  <c r="C41" i="108"/>
  <c r="E41" i="108" s="1"/>
  <c r="H40" i="108"/>
  <c r="E40" i="108"/>
  <c r="H39" i="108"/>
  <c r="E39" i="108"/>
  <c r="H38" i="108"/>
  <c r="E38" i="108"/>
  <c r="H35" i="108"/>
  <c r="E35" i="108"/>
  <c r="H34" i="108"/>
  <c r="E34" i="108"/>
  <c r="H33" i="108"/>
  <c r="E33" i="108"/>
  <c r="H32" i="108"/>
  <c r="E32" i="108"/>
  <c r="H31" i="108"/>
  <c r="E31" i="108"/>
  <c r="G30" i="108"/>
  <c r="F30" i="108"/>
  <c r="H30" i="108" s="1"/>
  <c r="E30" i="108"/>
  <c r="D30" i="108"/>
  <c r="C30" i="108"/>
  <c r="H29" i="108"/>
  <c r="E29" i="108"/>
  <c r="H28" i="108"/>
  <c r="E28" i="108"/>
  <c r="G27" i="108"/>
  <c r="F27" i="108"/>
  <c r="H27" i="108" s="1"/>
  <c r="D27" i="108"/>
  <c r="C27" i="108"/>
  <c r="E27" i="108" s="1"/>
  <c r="H26" i="108"/>
  <c r="E26" i="108"/>
  <c r="H25" i="108"/>
  <c r="E25" i="108"/>
  <c r="G24" i="108"/>
  <c r="F24" i="108"/>
  <c r="H24" i="108" s="1"/>
  <c r="E24" i="108"/>
  <c r="D24" i="108"/>
  <c r="C24" i="108"/>
  <c r="H23" i="108"/>
  <c r="E23" i="108"/>
  <c r="H22" i="108"/>
  <c r="E22" i="108"/>
  <c r="H21" i="108"/>
  <c r="E21" i="108"/>
  <c r="H20" i="108"/>
  <c r="E20" i="108"/>
  <c r="G19" i="108"/>
  <c r="F19" i="108"/>
  <c r="H19" i="108" s="1"/>
  <c r="D19" i="108"/>
  <c r="C19" i="108"/>
  <c r="E19" i="108" s="1"/>
  <c r="H18" i="108"/>
  <c r="E18" i="108"/>
  <c r="H17" i="108"/>
  <c r="E17" i="108"/>
  <c r="H16" i="108"/>
  <c r="E16" i="108"/>
  <c r="G15" i="108"/>
  <c r="F15" i="108"/>
  <c r="H15" i="108" s="1"/>
  <c r="D15" i="108"/>
  <c r="C15" i="108"/>
  <c r="E15" i="108" s="1"/>
  <c r="H14" i="108"/>
  <c r="E14" i="108"/>
  <c r="H13" i="108"/>
  <c r="E13" i="108"/>
  <c r="H12" i="108"/>
  <c r="E12" i="108"/>
  <c r="H11" i="108"/>
  <c r="E11" i="108"/>
  <c r="H10" i="108"/>
  <c r="E10" i="108"/>
  <c r="H9" i="108"/>
  <c r="E9" i="108"/>
  <c r="H8" i="108"/>
  <c r="E8" i="108"/>
  <c r="G7" i="108"/>
  <c r="G36" i="108" s="1"/>
  <c r="F7" i="108"/>
  <c r="F36" i="108" s="1"/>
  <c r="H36" i="108" s="1"/>
  <c r="D7" i="108"/>
  <c r="D36" i="108" s="1"/>
  <c r="C7" i="108"/>
  <c r="C36" i="108" s="1"/>
  <c r="E36" i="108" s="1"/>
  <c r="B2" i="108"/>
  <c r="B1" i="108"/>
  <c r="G5" i="84"/>
  <c r="K5" i="84" s="1"/>
  <c r="F5" i="84"/>
  <c r="J5" i="84" s="1"/>
  <c r="E5" i="84"/>
  <c r="I5" i="84" s="1"/>
  <c r="D5" i="84"/>
  <c r="C5" i="84"/>
  <c r="B1" i="84"/>
  <c r="C15" i="114" l="1"/>
  <c r="H43" i="109"/>
  <c r="F45" i="109"/>
  <c r="H45" i="109" s="1"/>
  <c r="D69" i="108"/>
  <c r="N21" i="92"/>
  <c r="E21" i="92"/>
  <c r="F69" i="108"/>
  <c r="H69" i="108" s="1"/>
  <c r="C5" i="86"/>
  <c r="H7" i="108"/>
  <c r="D5" i="86"/>
  <c r="H34" i="109"/>
  <c r="E43" i="109"/>
  <c r="E7" i="108"/>
  <c r="C68" i="108"/>
  <c r="E68" i="108" s="1"/>
  <c r="C53" i="108"/>
  <c r="E5" i="86"/>
  <c r="H63" i="108"/>
  <c r="E53" i="108" l="1"/>
  <c r="C69" i="108"/>
  <c r="E69" i="108" s="1"/>
</calcChain>
</file>

<file path=xl/sharedStrings.xml><?xml version="1.0" encoding="utf-8"?>
<sst xmlns="http://schemas.openxmlformats.org/spreadsheetml/2006/main" count="1193" uniqueCount="736">
  <si>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</si>
  <si>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</si>
  <si>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</si>
  <si>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</si>
  <si>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</si>
  <si>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</si>
  <si>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</si>
  <si>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</si>
  <si>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</si>
  <si>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</si>
  <si>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</si>
  <si>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</si>
  <si>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</si>
  <si>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</si>
  <si>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</si>
  <si>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</si>
  <si>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</si>
  <si>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</si>
  <si>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</si>
  <si>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</si>
  <si>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</si>
  <si>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</si>
  <si>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</si>
  <si>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</si>
  <si>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</si>
  <si>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</si>
  <si>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</si>
  <si>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</si>
  <si>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</si>
  <si>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</si>
  <si>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</si>
  <si>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</si>
  <si>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</si>
  <si>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</si>
  <si>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</si>
  <si>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</si>
  <si>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</si>
  <si>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</si>
  <si>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</si>
  <si>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</si>
  <si>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</si>
  <si>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</si>
  <si>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</si>
  <si>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</si>
  <si>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</si>
  <si>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</si>
  <si>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</si>
  <si>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</si>
  <si>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</si>
  <si>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</si>
  <si>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</si>
  <si>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</si>
  <si>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</si>
  <si>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</si>
  <si>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</si>
  <si>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</si>
  <si>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</si>
  <si>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</si>
  <si>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</si>
  <si>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</si>
  <si>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</si>
  <si>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</si>
  <si>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</si>
  <si>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</si>
  <si>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</si>
  <si>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</si>
  <si>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</si>
  <si>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</si>
  <si>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</si>
  <si>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</si>
  <si>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</si>
  <si>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</si>
  <si>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</si>
  <si>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</si>
  <si>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</si>
  <si>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</si>
  <si>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</si>
  <si>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</si>
  <si>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</si>
  <si>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</si>
  <si>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</si>
  <si>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</si>
  <si>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</si>
  <si>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</si>
  <si>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</si>
  <si>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</si>
  <si>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</si>
  <si>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</si>
  <si>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</si>
  <si>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</si>
  <si>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</si>
  <si>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</si>
  <si>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</si>
  <si>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</si>
  <si>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</si>
  <si>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</si>
  <si>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</si>
  <si>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</si>
  <si>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</si>
  <si>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</si>
  <si>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</si>
  <si>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</si>
  <si>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</si>
  <si>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</si>
  <si>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</si>
  <si>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</si>
  <si>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</si>
  <si>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</si>
  <si>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</si>
  <si>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</si>
  <si>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</si>
  <si>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</si>
  <si>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</si>
  <si>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</si>
  <si>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</si>
  <si>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</si>
  <si>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</si>
  <si>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</si>
  <si>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</si>
  <si>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</si>
  <si>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</si>
  <si>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</si>
  <si>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</si>
  <si>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</si>
  <si>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</si>
  <si>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</si>
  <si>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</si>
  <si>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</si>
  <si>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</si>
  <si>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</si>
  <si>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</si>
  <si>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</si>
  <si>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</si>
  <si>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</si>
  <si>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</si>
  <si>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</si>
  <si>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</si>
  <si>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</si>
  <si>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</si>
  <si>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</si>
  <si>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</si>
  <si>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</si>
  <si>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</si>
  <si>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</si>
  <si>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</si>
  <si>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</si>
  <si>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</si>
  <si>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</si>
  <si>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</si>
  <si>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</si>
  <si>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</si>
  <si>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</si>
  <si>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</si>
  <si>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</si>
  <si>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</si>
  <si>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</si>
  <si>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</si>
  <si>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</si>
  <si>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</si>
  <si>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</si>
  <si>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</si>
  <si>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</si>
  <si>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</si>
  <si>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</si>
  <si>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</si>
  <si>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</si>
  <si>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</si>
  <si>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</si>
  <si>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</si>
  <si>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</si>
  <si>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</si>
  <si>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</si>
  <si>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</si>
  <si>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</si>
  <si>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</si>
  <si>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</si>
  <si>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</si>
  <si>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</si>
  <si>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</si>
  <si>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</si>
  <si>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</si>
  <si>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</si>
  <si>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</si>
  <si>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</si>
  <si>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</si>
  <si>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</si>
  <si>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</si>
  <si>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</si>
  <si>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</si>
  <si>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</si>
  <si>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</si>
  <si>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</si>
  <si>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</si>
  <si>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</si>
  <si>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</si>
  <si>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</si>
  <si>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</si>
  <si>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</si>
  <si>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</si>
  <si>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</si>
  <si>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</si>
  <si>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</si>
  <si>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</si>
  <si>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</si>
  <si>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</si>
  <si>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</si>
  <si>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</si>
  <si>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</si>
  <si>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</si>
  <si>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</si>
  <si>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</si>
  <si>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</si>
  <si>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</si>
  <si>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</si>
  <si>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</si>
  <si>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</si>
  <si>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</si>
  <si>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</si>
  <si>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</si>
  <si>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</si>
  <si>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</si>
  <si>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</si>
  <si>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</si>
  <si>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</si>
  <si>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</si>
  <si>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</si>
  <si>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</si>
  <si>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</si>
  <si>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</si>
  <si>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</si>
  <si>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</si>
  <si>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</si>
  <si>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</si>
  <si>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</si>
  <si>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</si>
  <si>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</si>
  <si>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</si>
  <si>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</si>
  <si>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</si>
  <si>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</si>
  <si>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</si>
  <si>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</si>
  <si>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</si>
  <si>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</si>
  <si>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</si>
  <si>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</si>
  <si>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</si>
  <si>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</si>
  <si>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</si>
  <si>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</si>
  <si>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</si>
  <si>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</si>
  <si>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</si>
  <si>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</si>
  <si>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</si>
  <si>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</si>
  <si>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</si>
  <si>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</si>
  <si>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</si>
  <si>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</si>
  <si>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</si>
  <si>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</si>
  <si>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</si>
  <si>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</si>
  <si>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</si>
  <si>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</si>
  <si>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</si>
  <si>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</si>
  <si>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</si>
  <si>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</si>
  <si>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</si>
  <si>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</si>
  <si>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</si>
  <si>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</si>
  <si>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</si>
  <si>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</si>
  <si>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</si>
  <si>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</si>
  <si>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</si>
  <si>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</si>
  <si>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</si>
  <si>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</si>
  <si>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</si>
  <si>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</si>
  <si>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</si>
  <si>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</si>
  <si>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</si>
  <si>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</si>
  <si>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</si>
  <si>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</si>
  <si>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</si>
  <si>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</si>
  <si>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</si>
  <si>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</si>
  <si>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</si>
  <si>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</si>
  <si>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</si>
  <si>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</si>
  <si>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</si>
  <si>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</si>
  <si>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</si>
  <si>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</si>
  <si>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</si>
  <si>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</si>
  <si>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</si>
  <si>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</si>
  <si>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</si>
  <si>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</si>
  <si>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</si>
  <si>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</si>
  <si>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</si>
  <si>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</si>
  <si>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</si>
  <si>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</si>
  <si>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</si>
  <si>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</si>
  <si>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</si>
  <si>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</si>
  <si>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</si>
  <si>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</si>
  <si>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</si>
  <si>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</si>
  <si>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</si>
  <si>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</si>
  <si>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</si>
  <si>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</si>
  <si>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</si>
  <si>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</si>
  <si>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</si>
  <si>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</si>
  <si>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</si>
  <si>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</si>
  <si>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</si>
  <si>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</si>
  <si>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</si>
  <si>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</si>
  <si>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</si>
  <si>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</si>
  <si>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</si>
  <si>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</si>
  <si>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</si>
  <si>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</si>
  <si>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</si>
  <si>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</si>
  <si>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</si>
  <si>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</si>
  <si>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</si>
  <si>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</si>
  <si>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</si>
  <si>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</si>
  <si>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</si>
  <si>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</si>
  <si>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</si>
  <si>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</si>
  <si>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</si>
  <si>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</si>
  <si>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</si>
  <si>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</si>
  <si>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</si>
  <si>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</si>
  <si>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</si>
  <si>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</si>
  <si>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</si>
  <si>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</si>
  <si>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</si>
  <si>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</si>
  <si>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</si>
  <si>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</si>
  <si>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</si>
  <si>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</si>
  <si>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</si>
  <si>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</si>
  <si>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</si>
  <si>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</si>
  <si>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</si>
  <si>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</si>
  <si>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</si>
  <si>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</si>
  <si>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</si>
  <si>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</si>
  <si>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</si>
  <si>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</si>
  <si>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</si>
  <si>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</si>
  <si>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</si>
  <si>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</si>
  <si>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</si>
  <si>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</si>
  <si>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</si>
  <si>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</si>
  <si>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</si>
  <si>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</si>
  <si>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</si>
  <si>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</si>
  <si>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</si>
  <si>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</si>
  <si>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</si>
  <si>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</si>
  <si>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</si>
  <si>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</si>
  <si>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</si>
  <si>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</si>
  <si>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</si>
  <si>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</si>
  <si>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</si>
  <si>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</si>
  <si>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</si>
  <si>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</si>
  <si>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</si>
  <si>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</si>
  <si>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</si>
  <si>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</si>
  <si>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</si>
  <si>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</si>
  <si>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</si>
  <si>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</si>
  <si>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</si>
  <si>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</si>
  <si>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</si>
  <si>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</si>
  <si>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</si>
  <si>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</si>
  <si>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</si>
  <si>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</si>
  <si>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</si>
  <si>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</si>
  <si>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</si>
  <si>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</si>
  <si>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</si>
  <si>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</si>
  <si>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</si>
  <si>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</si>
  <si>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</si>
  <si>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</si>
  <si>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</si>
  <si>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</si>
  <si>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</si>
  <si>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</si>
  <si>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</si>
  <si>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</si>
  <si>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</si>
  <si>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</si>
  <si>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</si>
  <si>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</si>
  <si>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</si>
  <si>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</si>
  <si>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</si>
  <si>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</si>
  <si>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</si>
  <si>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</si>
  <si>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</si>
  <si>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</si>
  <si>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</si>
  <si>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</si>
  <si>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</si>
  <si>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</si>
  <si>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</si>
  <si>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</si>
  <si>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</si>
  <si>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</si>
  <si>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</si>
  <si>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</si>
  <si>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</si>
  <si>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</si>
  <si>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</si>
  <si>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</si>
  <si>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</si>
  <si>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</si>
  <si>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</si>
  <si>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</si>
  <si>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</si>
  <si>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</si>
  <si>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</si>
  <si>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</si>
  <si>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</si>
  <si>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</si>
  <si>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</si>
  <si>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</si>
  <si>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</si>
  <si>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</si>
  <si>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</si>
  <si>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</si>
  <si>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</si>
  <si>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</si>
  <si>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</si>
  <si>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</si>
  <si>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</si>
  <si>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</si>
  <si>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</si>
  <si>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</si>
  <si>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</si>
  <si>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</si>
  <si>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</si>
  <si>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</si>
  <si>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</si>
  <si>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</si>
  <si>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</si>
  <si>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</si>
  <si>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</si>
  <si>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</si>
  <si>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</si>
  <si>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</si>
  <si>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</si>
  <si>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</si>
  <si>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</si>
  <si>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</si>
  <si>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</si>
  <si>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</si>
  <si>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</si>
  <si>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</si>
  <si>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</si>
  <si>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</si>
  <si>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</si>
  <si>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</si>
  <si>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</si>
  <si>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</si>
  <si>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</si>
  <si>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</si>
  <si>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</si>
  <si>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</si>
  <si>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</si>
  <si>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</si>
  <si>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</si>
  <si>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</si>
  <si>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</si>
  <si>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</si>
  <si>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</si>
  <si>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</si>
  <si>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</si>
  <si>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</si>
  <si>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</si>
  <si>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</si>
  <si>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</si>
  <si>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</si>
  <si>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</si>
  <si>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</si>
  <si>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</si>
  <si>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</si>
  <si>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</si>
  <si>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</si>
  <si>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</si>
  <si>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</si>
  <si>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</si>
  <si>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</si>
  <si>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</si>
  <si>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</si>
  <si>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</si>
  <si>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</si>
  <si>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</si>
  <si>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</si>
  <si>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</si>
  <si>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</si>
  <si>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</si>
  <si>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</si>
  <si>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</si>
  <si>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</si>
  <si>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</si>
  <si>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</si>
  <si>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</si>
  <si>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</si>
  <si>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</si>
  <si>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</si>
  <si>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</si>
  <si>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</si>
  <si>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</si>
  <si>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</si>
  <si>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</si>
  <si>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</si>
  <si>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</si>
  <si>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</si>
  <si>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</si>
  <si>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</si>
  <si>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</si>
  <si>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</si>
  <si>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</si>
  <si>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</si>
  <si>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</si>
  <si>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</si>
  <si>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</si>
  <si>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</si>
  <si>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</si>
  <si>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</si>
  <si>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</si>
  <si>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</si>
  <si>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</si>
  <si>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</si>
  <si>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</si>
  <si>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</si>
  <si>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</si>
  <si>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</si>
  <si>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</si>
  <si>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</si>
  <si>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</si>
  <si>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</si>
  <si>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</si>
  <si>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</si>
  <si>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</si>
  <si>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</si>
  <si>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</si>
  <si>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</si>
  <si>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</si>
  <si>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</si>
  <si>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</si>
  <si>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</si>
  <si>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</si>
  <si>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</si>
  <si>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</si>
  <si>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</si>
  <si>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</si>
  <si>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</si>
  <si>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</si>
  <si>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</si>
  <si>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</si>
  <si>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</si>
  <si>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</si>
  <si>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</si>
  <si>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</si>
  <si>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</si>
  <si>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</si>
  <si>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</si>
  <si>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</si>
  <si>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</si>
  <si>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</si>
  <si>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</si>
  <si>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t xml:space="preserve">(Financial liabilities designated at fair value through profit or loss) </t>
  </si>
  <si>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</si>
  <si>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</si>
  <si>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</si>
  <si>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</si>
  <si>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</si>
  <si>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</si>
  <si>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</si>
  <si>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</si>
  <si>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</si>
  <si>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</si>
  <si>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</si>
  <si>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</si>
  <si>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</si>
  <si>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</si>
  <si>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</si>
  <si>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</si>
  <si>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</si>
  <si>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</si>
  <si>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</si>
  <si>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</si>
  <si>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</si>
  <si>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</si>
  <si>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</si>
  <si>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</si>
  <si>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</si>
  <si>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</si>
  <si>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</si>
  <si>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</si>
  <si>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</si>
  <si>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</si>
  <si>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</si>
  <si>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</si>
  <si>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</si>
  <si>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</si>
  <si>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</si>
  <si>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</si>
  <si>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</si>
  <si>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</si>
  <si>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</si>
  <si>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</si>
  <si>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</si>
  <si>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</si>
  <si>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</si>
  <si>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</si>
  <si>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</si>
  <si>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</si>
  <si>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</si>
  <si>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</si>
  <si>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</si>
  <si>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</si>
  <si>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</si>
  <si>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</si>
  <si>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</si>
  <si>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</si>
  <si>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</si>
  <si>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</si>
  <si>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</si>
  <si>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</si>
  <si>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</si>
  <si>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</si>
  <si>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</si>
  <si>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</si>
  <si>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</si>
  <si>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</si>
  <si>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</si>
  <si>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</si>
  <si>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</si>
  <si>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</si>
  <si>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</si>
  <si>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</si>
  <si>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</si>
  <si>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</si>
  <si>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Weighted average nominal interest rate (on Residual Contractual value of Loans)</t>
  </si>
  <si>
    <t>Weighted average remaining maturity (months) according to the  Residual Contractual value of Loans</t>
  </si>
  <si>
    <t>ECL/Total Loans</t>
  </si>
  <si>
    <t>Zaiqi Mi</t>
  </si>
  <si>
    <t>Non-independent member</t>
  </si>
  <si>
    <t>Zhang Jun</t>
  </si>
  <si>
    <t>Non-independent chair</t>
  </si>
  <si>
    <t>Zhou Ning</t>
  </si>
  <si>
    <t>Independent member</t>
  </si>
  <si>
    <t>Zaza Robakidze</t>
  </si>
  <si>
    <t>Mia Mi Enkhva</t>
  </si>
  <si>
    <t>Nikoloz Enukidze</t>
  </si>
  <si>
    <t>David Tsaava</t>
  </si>
  <si>
    <t>General Director</t>
  </si>
  <si>
    <t>Lia Aslanikashvili</t>
  </si>
  <si>
    <t>Deputy General Director, Finance</t>
  </si>
  <si>
    <t>David Kakabadze</t>
  </si>
  <si>
    <t>Deputy General Director, Risk Management</t>
  </si>
  <si>
    <t>Levan Gardaphkhadze</t>
  </si>
  <si>
    <t>Deputy General Director, Retail Business</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</si>
  <si>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</si>
  <si>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</si>
  <si>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</si>
  <si>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</si>
  <si>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</si>
  <si>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</si>
  <si>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</si>
  <si>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</si>
  <si>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</si>
  <si>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 xml:space="preserve"> Table 9 (Capital), N17 </t>
  </si>
  <si>
    <t xml:space="preserve"> Table 9 (Capital), N10 </t>
  </si>
  <si>
    <t xml:space="preserve"> Table 9 (Capital), N38</t>
  </si>
  <si>
    <t xml:space="preserve"> Table 9 (Capital), N2 </t>
  </si>
  <si>
    <t xml:space="preserve"> Table 9 (Capital), N3</t>
  </si>
  <si>
    <t xml:space="preserve"> Table 9 (Capital), N5</t>
  </si>
  <si>
    <t xml:space="preserve"> Table 9 (Capital), N4; N8</t>
  </si>
  <si>
    <t xml:space="preserve"> Table 9 (Capital), N 5-6</t>
  </si>
  <si>
    <t>JSC "BASISBANK"</t>
  </si>
  <si>
    <t>www.BB.ge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</si>
</sst>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130">
    <font>
      <sz val="11"/>
      <color theme="1"/>
      <name val="Calibri"/>
      <family val="2"/>
      <scheme val="minor"/>
    </font>
    <font>
      <sz val="10"/>
      <color theme="1"/>
      <name val="Arial"/>
      <family val="2"/>
    </font>
    <font>
      <sz val="10"/>
      <name val="Arial"/>
      <family val="2"/>
    </font>
    <font>
      <sz val="10"/>
      <color theme="1"/>
      <name val="Calibri"/>
      <family val="2"/>
      <scheme val="minor"/>
    </font>
    <font>
      <b/>
      <sz val="10"/>
      <color theme="1"/>
      <name val="Calibri"/>
      <family val="2"/>
      <scheme val="minor"/>
    </font>
    <font>
      <u/>
      <sz val="10"/>
      <color indexed="12"/>
      <name val="Arial"/>
      <family val="2"/>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b/>
      <sz val="10"/>
      <color theme="1"/>
      <name val="Sylfaen"/>
      <family val="1"/>
    </font>
    <font>
      <sz val="10"/>
      <color theme="1"/>
      <name val="Sylfaen"/>
      <family val="1"/>
    </font>
    <font>
      <b/>
      <i/>
      <sz val="10"/>
      <color theme="1"/>
      <name val="Sylfaen"/>
      <family val="1"/>
    </font>
    <font>
      <i/>
      <sz val="10"/>
      <name val="Sylfaen"/>
      <family val="1"/>
    </font>
    <font>
      <sz val="11"/>
      <color theme="1"/>
      <name val="Calibri"/>
      <family val="2"/>
      <scheme val="minor"/>
    </font>
  </fonts>
  <fills count="81">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5F5F5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rgb="FF92D050"/>
        <bgColor indexed="64"/>
      </patternFill>
    </fill>
    <fill>
      <patternFill patternType="solid">
        <fgColor theme="0" tint="-4.992828150273141E-2"/>
        <bgColor indexed="64"/>
      </patternFill>
    </fill>
    <fill>
      <patternFill patternType="solid">
        <fgColor theme="0" tint="-0.24991607409894101"/>
        <bgColor indexed="64"/>
      </patternFill>
    </fill>
    <fill>
      <patternFill patternType="solid">
        <fgColor theme="0" tint="-0.14993743705557422"/>
        <bgColor indexed="64"/>
      </patternFill>
    </fill>
    <fill>
      <patternFill patternType="solid">
        <fgColor theme="1" tint="0.49992370372631001"/>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style="thin">
        <color auto="1"/>
      </left>
      <right style="medium">
        <color auto="1"/>
      </right>
      <top/>
      <bottom style="thin">
        <color auto="1"/>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left/>
      <right style="medium">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0967">
    <xf numFmtId="0" fontId="0" fillId="0" borderId="0"/>
    <xf numFmtId="9"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0" fontId="129"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129" fillId="0" borderId="0"/>
    <xf numFmtId="9" fontId="129" fillId="0" borderId="0" applyFont="0" applyFill="0" applyBorder="0" applyAlignment="0" applyProtection="0"/>
    <xf numFmtId="0" fontId="2" fillId="0" borderId="0"/>
    <xf numFmtId="0" fontId="2" fillId="0" borderId="0"/>
    <xf numFmtId="0" fontId="5" fillId="0" borderId="0" applyNumberFormat="0" applyFill="0" applyBorder="0">
      <protection locked="0"/>
    </xf>
    <xf numFmtId="0" fontId="7" fillId="0" borderId="0"/>
    <xf numFmtId="168" fontId="8" fillId="2" borderId="0"/>
    <xf numFmtId="169" fontId="8" fillId="2" borderId="0"/>
    <xf numFmtId="168" fontId="8" fillId="2" borderId="0"/>
    <xf numFmtId="0" fontId="9" fillId="3"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9" fillId="39" borderId="0" applyNumberFormat="0" applyBorder="0" applyAlignment="0" applyProtection="0"/>
    <xf numFmtId="0" fontId="9" fillId="44" borderId="0" applyNumberFormat="0" applyBorder="0" applyAlignment="0" applyProtection="0"/>
    <xf numFmtId="0" fontId="11" fillId="40"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9" fillId="35" borderId="0" applyNumberFormat="0" applyBorder="0" applyAlignment="0" applyProtection="0"/>
    <xf numFmtId="0" fontId="9" fillId="40" borderId="0" applyNumberFormat="0" applyBorder="0" applyAlignment="0" applyProtection="0"/>
    <xf numFmtId="0" fontId="11" fillId="40"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9" fillId="48"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1" fontId="18" fillId="0" borderId="0" applyFill="0" applyBorder="0" applyAlignment="0"/>
    <xf numFmtId="171" fontId="18"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2" fontId="18" fillId="0" borderId="0" applyFill="0" applyBorder="0" applyAlignment="0"/>
    <xf numFmtId="173" fontId="18" fillId="0" borderId="0" applyFill="0" applyBorder="0" applyAlignment="0"/>
    <xf numFmtId="174" fontId="18" fillId="0" borderId="0" applyFill="0" applyBorder="0" applyAlignment="0"/>
    <xf numFmtId="175"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19" fillId="54" borderId="1" applyNumberFormat="0" applyAlignment="0" applyProtection="0"/>
    <xf numFmtId="0" fontId="22"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29" fillId="0" borderId="0" applyFont="0" applyFill="0" applyBorder="0" applyAlignment="0" applyProtection="0"/>
    <xf numFmtId="177"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6"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6"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2"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4" fontId="2"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4" fontId="2"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4" fontId="2"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5"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178"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172"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xf numFmtId="14" fontId="27" fillId="0" borderId="0" applyFill="0" applyBorder="0" applyAlignment="0"/>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0" applyFont="0" applyFill="0" applyBorder="0" applyAlignment="0" applyProtection="0"/>
    <xf numFmtId="180" fontId="2" fillId="0" borderId="0" applyFont="0" applyFill="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168" fontId="2" fillId="0" borderId="0"/>
    <xf numFmtId="0" fontId="2" fillId="0" borderId="0"/>
    <xf numFmtId="168" fontId="2" fillId="0" borderId="0"/>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32" fillId="7"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2" fillId="54" borderId="6" applyNumberFormat="0" applyFont="0" applyBorder="0" applyProtection="0">
      <alignment horizontal="center" vertical="center"/>
    </xf>
    <xf numFmtId="0" fontId="35" fillId="0" borderId="7" applyNumberFormat="0" applyProtection="0"/>
    <xf numFmtId="0" fontId="35" fillId="0" borderId="7" applyNumberFormat="0" applyProtection="0"/>
    <xf numFmtId="0" fontId="35" fillId="0" borderId="7" applyNumberFormat="0" applyProtection="0"/>
    <xf numFmtId="0" fontId="35" fillId="0" borderId="8">
      <alignment horizontal="left" vertical="center"/>
    </xf>
    <xf numFmtId="0" fontId="35" fillId="0" borderId="8">
      <alignment horizontal="left" vertical="center"/>
    </xf>
    <xf numFmtId="168" fontId="35" fillId="0" borderId="8">
      <alignment horizontal="left" vertical="center"/>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168" fontId="40" fillId="0" borderId="0"/>
    <xf numFmtId="0" fontId="40" fillId="0" borderId="0"/>
    <xf numFmtId="168" fontId="40" fillId="0" borderId="0"/>
    <xf numFmtId="168" fontId="35" fillId="0" borderId="0"/>
    <xf numFmtId="0" fontId="35" fillId="0" borderId="0"/>
    <xf numFmtId="168" fontId="35" fillId="0" borderId="0"/>
    <xf numFmtId="168" fontId="41" fillId="0" borderId="0"/>
    <xf numFmtId="0" fontId="41" fillId="0" borderId="0"/>
    <xf numFmtId="168" fontId="41" fillId="0" borderId="0"/>
    <xf numFmtId="168" fontId="42" fillId="0" borderId="0"/>
    <xf numFmtId="0" fontId="42" fillId="0" borderId="0"/>
    <xf numFmtId="168" fontId="42" fillId="0" borderId="0"/>
    <xf numFmtId="168" fontId="43" fillId="0" borderId="0"/>
    <xf numFmtId="0" fontId="43" fillId="0" borderId="0"/>
    <xf numFmtId="168" fontId="43" fillId="0" borderId="0"/>
    <xf numFmtId="168" fontId="44" fillId="0" borderId="0"/>
    <xf numFmtId="0" fontId="44" fillId="0" borderId="0"/>
    <xf numFmtId="168" fontId="44" fillId="0" borderId="0"/>
    <xf numFmtId="0" fontId="43" fillId="62" borderId="12" applyFont="0" applyBorder="0">
      <alignment horizontal="center" wrapText="1"/>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0" fontId="45"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168" fontId="46" fillId="0" borderId="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7" fillId="13" borderId="1" applyNumberFormat="0" applyAlignment="0" applyProtection="0"/>
    <xf numFmtId="3" fontId="2" fillId="64" borderId="6" applyFont="0">
      <alignment horizontal="right" vertical="center"/>
      <protection locked="0"/>
    </xf>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50" fillId="0" borderId="13"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1" fontId="56" fillId="0" borderId="0" applyProtection="0"/>
    <xf numFmtId="168" fontId="8" fillId="0" borderId="15"/>
    <xf numFmtId="169" fontId="8" fillId="0" borderId="15"/>
    <xf numFmtId="168" fontId="8" fillId="0" borderId="15"/>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0" fontId="129" fillId="0" borderId="0"/>
    <xf numFmtId="0" fontId="129" fillId="0" borderId="0"/>
    <xf numFmtId="0" fontId="129" fillId="0" borderId="0"/>
    <xf numFmtId="0"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0" fontId="129" fillId="0" borderId="0"/>
    <xf numFmtId="0" fontId="129" fillId="0" borderId="0"/>
    <xf numFmtId="0" fontId="129" fillId="0" borderId="0"/>
    <xf numFmtId="0"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0" fontId="129" fillId="0" borderId="0"/>
    <xf numFmtId="0" fontId="129" fillId="0" borderId="0"/>
    <xf numFmtId="0" fontId="129" fillId="0" borderId="0"/>
    <xf numFmtId="0"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3"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3"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0" fontId="2"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0" fontId="2" fillId="0" borderId="0"/>
    <xf numFmtId="0" fontId="2" fillId="0" borderId="0"/>
    <xf numFmtId="0" fontId="2" fillId="0" borderId="0"/>
    <xf numFmtId="0" fontId="57" fillId="0" borderId="0"/>
    <xf numFmtId="181" fontId="2" fillId="0" borderId="0"/>
    <xf numFmtId="179" fontId="10" fillId="0" borderId="0"/>
    <xf numFmtId="0" fontId="57"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58" fillId="0" borderId="0"/>
    <xf numFmtId="0" fontId="58" fillId="0" borderId="0"/>
    <xf numFmtId="0" fontId="57" fillId="0" borderId="0"/>
    <xf numFmtId="179" fontId="10" fillId="0" borderId="0"/>
    <xf numFmtId="179" fontId="2" fillId="0" borderId="0"/>
    <xf numFmtId="179" fontId="2" fillId="0" borderId="0"/>
    <xf numFmtId="0" fontId="2" fillId="0" borderId="0"/>
    <xf numFmtId="0" fontId="2" fillId="0" borderId="0"/>
    <xf numFmtId="179"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0" fillId="0" borderId="0"/>
    <xf numFmtId="0" fontId="2"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2"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2" fillId="0" borderId="0"/>
    <xf numFmtId="0" fontId="2" fillId="0" borderId="0"/>
    <xf numFmtId="179" fontId="10" fillId="0" borderId="0"/>
    <xf numFmtId="0" fontId="2" fillId="0" borderId="0"/>
    <xf numFmtId="0" fontId="2"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0" fillId="0" borderId="0"/>
    <xf numFmtId="0" fontId="2" fillId="0" borderId="0"/>
    <xf numFmtId="168" fontId="2" fillId="0" borderId="0"/>
    <xf numFmtId="179"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68" fontId="2" fillId="0" borderId="0"/>
    <xf numFmtId="179" fontId="129" fillId="0" borderId="0"/>
    <xf numFmtId="179" fontId="129" fillId="0" borderId="0"/>
    <xf numFmtId="179" fontId="129" fillId="0" borderId="0"/>
    <xf numFmtId="179"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46"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79" fontId="129" fillId="0" borderId="0"/>
    <xf numFmtId="179" fontId="129" fillId="0" borderId="0"/>
    <xf numFmtId="179" fontId="129" fillId="0" borderId="0"/>
    <xf numFmtId="179" fontId="129"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2" fillId="0" borderId="0"/>
    <xf numFmtId="179" fontId="129" fillId="0" borderId="0"/>
    <xf numFmtId="179"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2" fillId="0" borderId="0"/>
    <xf numFmtId="179"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68" fontId="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10"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2" fillId="0" borderId="0"/>
    <xf numFmtId="0" fontId="2" fillId="0" borderId="0"/>
    <xf numFmtId="0" fontId="129" fillId="0" borderId="0"/>
    <xf numFmtId="0" fontId="129" fillId="0" borderId="0"/>
    <xf numFmtId="0" fontId="129" fillId="0" borderId="0"/>
    <xf numFmtId="0" fontId="129"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0"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0"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168" fontId="10" fillId="0" borderId="0"/>
    <xf numFmtId="0" fontId="10" fillId="0" borderId="0"/>
    <xf numFmtId="168" fontId="10" fillId="0" borderId="0"/>
    <xf numFmtId="0" fontId="10"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68" fontId="10" fillId="0" borderId="0"/>
    <xf numFmtId="0" fontId="10" fillId="0" borderId="0"/>
    <xf numFmtId="0" fontId="10"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0"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68" fontId="9" fillId="0" borderId="0"/>
    <xf numFmtId="179" fontId="10" fillId="0" borderId="0"/>
    <xf numFmtId="179" fontId="10" fillId="0" borderId="0"/>
    <xf numFmtId="0" fontId="2"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0"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0"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0"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0" fillId="0" borderId="0"/>
    <xf numFmtId="179" fontId="10" fillId="0" borderId="0"/>
    <xf numFmtId="179" fontId="10" fillId="0" borderId="0"/>
    <xf numFmtId="179" fontId="10" fillId="0" borderId="0"/>
    <xf numFmtId="179"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2" fillId="0" borderId="0"/>
    <xf numFmtId="0"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10"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7" fillId="0" borderId="0"/>
    <xf numFmtId="0" fontId="10" fillId="0" borderId="0"/>
    <xf numFmtId="0" fontId="2" fillId="0" borderId="0"/>
    <xf numFmtId="0" fontId="9" fillId="0" borderId="0"/>
    <xf numFmtId="168" fontId="7" fillId="0" borderId="0"/>
    <xf numFmtId="0" fontId="2" fillId="0" borderId="0"/>
    <xf numFmtId="0" fontId="129" fillId="0" borderId="0"/>
    <xf numFmtId="0" fontId="129" fillId="0" borderId="0"/>
    <xf numFmtId="179"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10" fillId="0" borderId="0"/>
    <xf numFmtId="0" fontId="10" fillId="0" borderId="0"/>
    <xf numFmtId="168" fontId="7" fillId="0" borderId="0"/>
    <xf numFmtId="0" fontId="46" fillId="0" borderId="0"/>
    <xf numFmtId="0" fontId="2" fillId="0" borderId="0"/>
    <xf numFmtId="168" fontId="7" fillId="0" borderId="0"/>
    <xf numFmtId="0" fontId="129"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8" fontId="7" fillId="0" borderId="0"/>
    <xf numFmtId="168" fontId="7" fillId="0" borderId="0"/>
    <xf numFmtId="0" fontId="129" fillId="0" borderId="0"/>
    <xf numFmtId="179" fontId="10" fillId="0" borderId="0"/>
    <xf numFmtId="179" fontId="10" fillId="0" borderId="0"/>
    <xf numFmtId="179" fontId="2" fillId="0" borderId="0"/>
    <xf numFmtId="0" fontId="2" fillId="0" borderId="0"/>
    <xf numFmtId="179" fontId="2" fillId="0" borderId="0"/>
    <xf numFmtId="0" fontId="2" fillId="0" borderId="0"/>
    <xf numFmtId="179"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0" fillId="0" borderId="0"/>
    <xf numFmtId="168" fontId="7" fillId="0" borderId="0"/>
    <xf numFmtId="168" fontId="7" fillId="0" borderId="0"/>
    <xf numFmtId="0" fontId="129" fillId="0" borderId="0"/>
    <xf numFmtId="179" fontId="10" fillId="0" borderId="0"/>
    <xf numFmtId="179" fontId="10"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10" fillId="0" borderId="0"/>
    <xf numFmtId="179" fontId="1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79" fontId="10" fillId="0" borderId="0"/>
    <xf numFmtId="0" fontId="57"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57" fillId="0" borderId="0"/>
    <xf numFmtId="179" fontId="2"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2"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8" fillId="0" borderId="0"/>
    <xf numFmtId="0" fontId="2"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8" fillId="0" borderId="0"/>
    <xf numFmtId="0" fontId="8" fillId="0" borderId="0"/>
    <xf numFmtId="0" fontId="8" fillId="0" borderId="0"/>
    <xf numFmtId="0" fontId="8" fillId="0" borderId="0"/>
    <xf numFmtId="179" fontId="2" fillId="0" borderId="0"/>
    <xf numFmtId="0" fontId="8" fillId="0" borderId="0"/>
    <xf numFmtId="179" fontId="8" fillId="0" borderId="0"/>
    <xf numFmtId="0" fontId="8" fillId="0" borderId="0"/>
    <xf numFmtId="0" fontId="2" fillId="0" borderId="0"/>
    <xf numFmtId="0" fontId="8"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79" fontId="8" fillId="0" borderId="0"/>
    <xf numFmtId="179" fontId="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57"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8" fillId="0" borderId="0"/>
    <xf numFmtId="0" fontId="8" fillId="0" borderId="0"/>
    <xf numFmtId="168" fontId="8" fillId="0" borderId="0"/>
    <xf numFmtId="0" fontId="57" fillId="0" borderId="0"/>
    <xf numFmtId="168"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57" fillId="0" borderId="0"/>
    <xf numFmtId="0" fontId="2" fillId="0" borderId="0"/>
    <xf numFmtId="0" fontId="57" fillId="0" borderId="0"/>
    <xf numFmtId="168" fontId="2" fillId="0" borderId="0"/>
    <xf numFmtId="0" fontId="57" fillId="0" borderId="0"/>
    <xf numFmtId="168" fontId="2" fillId="0" borderId="0"/>
    <xf numFmtId="0" fontId="57"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179"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179"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29" fillId="0" borderId="0"/>
    <xf numFmtId="179" fontId="8"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8" fillId="0" borderId="0"/>
    <xf numFmtId="179" fontId="8" fillId="0" borderId="0"/>
    <xf numFmtId="179" fontId="8" fillId="0" borderId="0"/>
    <xf numFmtId="179"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82"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29" fillId="0" borderId="0"/>
    <xf numFmtId="179" fontId="129" fillId="0" borderId="0"/>
    <xf numFmtId="179" fontId="129" fillId="0" borderId="0"/>
    <xf numFmtId="179" fontId="129"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168" fontId="25" fillId="0" borderId="0"/>
    <xf numFmtId="0" fontId="2" fillId="0" borderId="0"/>
    <xf numFmtId="0" fontId="57" fillId="0" borderId="0"/>
    <xf numFmtId="168" fontId="2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57"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9" fontId="129" fillId="0" borderId="0"/>
    <xf numFmtId="0" fontId="2"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79" fontId="2"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169"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57"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57" fillId="0" borderId="0"/>
    <xf numFmtId="0" fontId="2" fillId="0" borderId="0"/>
    <xf numFmtId="0" fontId="57"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79" fontId="129" fillId="0" borderId="0"/>
    <xf numFmtId="179" fontId="129" fillId="0" borderId="0"/>
    <xf numFmtId="179" fontId="129" fillId="0" borderId="0"/>
    <xf numFmtId="179"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168" fontId="129"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2"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68" fontId="2"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69"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168" fontId="2" fillId="0" borderId="0"/>
    <xf numFmtId="0" fontId="57"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179" fontId="129" fillId="0" borderId="0"/>
    <xf numFmtId="0" fontId="2" fillId="0" borderId="0"/>
    <xf numFmtId="0" fontId="2" fillId="0" borderId="0"/>
    <xf numFmtId="179" fontId="129" fillId="0" borderId="0"/>
    <xf numFmtId="179" fontId="129" fillId="0" borderId="0"/>
    <xf numFmtId="179" fontId="129" fillId="0" borderId="0"/>
    <xf numFmtId="179" fontId="129" fillId="0" borderId="0"/>
    <xf numFmtId="0" fontId="129" fillId="0" borderId="0"/>
    <xf numFmtId="0" fontId="129" fillId="0" borderId="0"/>
    <xf numFmtId="0" fontId="129" fillId="0" borderId="0"/>
    <xf numFmtId="0"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0" fontId="129" fillId="0" borderId="0"/>
    <xf numFmtId="0" fontId="129" fillId="0" borderId="0"/>
    <xf numFmtId="0" fontId="129" fillId="0" borderId="0"/>
    <xf numFmtId="0"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181"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68" fontId="60" fillId="0" borderId="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9"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168" fontId="2" fillId="0" borderId="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1" fillId="0" borderId="0">
      <alignment horizontal="left"/>
    </xf>
    <xf numFmtId="0" fontId="2" fillId="0" borderId="0"/>
    <xf numFmtId="0" fontId="2" fillId="0" borderId="0"/>
    <xf numFmtId="168" fontId="2" fillId="0" borderId="0"/>
    <xf numFmtId="3" fontId="2" fillId="7" borderId="6" applyFont="0">
      <alignment horizontal="right" vertical="center"/>
      <protection locked="0"/>
    </xf>
    <xf numFmtId="168" fontId="62" fillId="0" borderId="0"/>
    <xf numFmtId="0" fontId="62" fillId="0" borderId="0"/>
    <xf numFmtId="168" fontId="62" fillId="0" borderId="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7" fillId="0" borderId="0"/>
    <xf numFmtId="175" fontId="18" fillId="0" borderId="0" applyFont="0" applyFill="0" applyBorder="0" applyAlignment="0" applyProtection="0"/>
    <xf numFmtId="186"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xf numFmtId="0" fontId="2" fillId="0" borderId="0"/>
    <xf numFmtId="168" fontId="2" fillId="0" borderId="0"/>
    <xf numFmtId="0" fontId="46" fillId="0" borderId="6" applyNumberFormat="0">
      <alignment horizontal="center" vertical="top" wrapText="1"/>
    </xf>
    <xf numFmtId="0" fontId="67" fillId="0" borderId="0" applyNumberFormat="0" applyFill="0" applyBorder="0" applyAlignment="0" applyProtection="0"/>
    <xf numFmtId="3" fontId="2" fillId="62" borderId="6" applyFont="0">
      <alignment horizontal="right" vertical="center"/>
    </xf>
    <xf numFmtId="187" fontId="2" fillId="62" borderId="6" applyFont="0">
      <alignment horizontal="right" vertical="center"/>
    </xf>
    <xf numFmtId="0" fontId="68" fillId="0" borderId="0"/>
    <xf numFmtId="0" fontId="7" fillId="0" borderId="0"/>
    <xf numFmtId="0" fontId="7" fillId="0" borderId="0"/>
    <xf numFmtId="0" fontId="7" fillId="0" borderId="0"/>
    <xf numFmtId="168" fontId="7" fillId="0" borderId="0"/>
    <xf numFmtId="168"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9" fontId="27" fillId="0" borderId="0" applyFill="0" applyBorder="0" applyAlignment="0"/>
    <xf numFmtId="188" fontId="18" fillId="0" borderId="0" applyFill="0" applyBorder="0" applyAlignment="0"/>
    <xf numFmtId="189" fontId="18" fillId="0" borderId="0" applyFill="0" applyBorder="0" applyAlignment="0"/>
    <xf numFmtId="0" fontId="70" fillId="0" borderId="0">
      <alignment horizontal="center" vertical="top"/>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7" fillId="0" borderId="23"/>
    <xf numFmtId="185" fontId="6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0" fontId="8" fillId="0" borderId="0" applyFont="0" applyFill="0" applyBorder="0" applyAlignment="0" applyProtection="0"/>
    <xf numFmtId="191" fontId="2"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1" fontId="75" fillId="0" borderId="0" applyFill="0" applyProtection="0">
      <alignment horizontal="right"/>
    </xf>
    <xf numFmtId="42" fontId="76" fillId="0" borderId="0" applyFont="0" applyFill="0" applyBorder="0" applyAlignment="0" applyProtection="0"/>
    <xf numFmtId="44" fontId="76" fillId="0" borderId="0" applyFont="0" applyFill="0" applyBorder="0" applyAlignment="0" applyProtection="0"/>
    <xf numFmtId="0" fontId="46" fillId="0" borderId="0"/>
    <xf numFmtId="0" fontId="77" fillId="0" borderId="0"/>
    <xf numFmtId="38" fontId="8" fillId="0" borderId="0" applyFont="0" applyFill="0" applyBorder="0" applyAlignment="0" applyProtection="0"/>
    <xf numFmtId="40" fontId="8" fillId="0" borderId="0" applyFont="0" applyFill="0" applyBorder="0" applyAlignment="0" applyProtection="0"/>
    <xf numFmtId="41" fontId="76" fillId="0" borderId="0" applyFont="0" applyFill="0" applyBorder="0" applyAlignment="0" applyProtection="0"/>
    <xf numFmtId="43" fontId="76" fillId="0" borderId="0" applyFont="0" applyFill="0" applyBorder="0" applyAlignment="0" applyProtection="0"/>
    <xf numFmtId="0" fontId="2" fillId="0" borderId="0"/>
    <xf numFmtId="0" fontId="2" fillId="0" borderId="0"/>
    <xf numFmtId="0" fontId="129" fillId="0" borderId="0"/>
    <xf numFmtId="0" fontId="2" fillId="0" borderId="0">
      <alignment vertical="center"/>
    </xf>
    <xf numFmtId="166" fontId="129" fillId="0" borderId="0" applyFont="0" applyFill="0" applyBorder="0" applyAlignment="0" applyProtection="0"/>
    <xf numFmtId="0" fontId="2" fillId="0" borderId="0"/>
  </cellStyleXfs>
  <cellXfs count="854">
    <xf numFmtId="0" fontId="0" fillId="0" borderId="0" xfId="0"/>
    <xf numFmtId="0" fontId="2" fillId="69" borderId="6" xfId="12" applyFont="1" applyFill="1" applyBorder="1" applyAlignment="1">
      <alignment horizontal="left" vertical="center" wrapText="1"/>
    </xf>
    <xf numFmtId="0" fontId="2" fillId="0" borderId="0" xfId="12" applyFont="1" applyFill="1" applyBorder="1" applyProtection="1"/>
    <xf numFmtId="0" fontId="2" fillId="0" borderId="0" xfId="0" applyFont="1"/>
    <xf numFmtId="0" fontId="1" fillId="0" borderId="0" xfId="0" applyFont="1"/>
    <xf numFmtId="0" fontId="78" fillId="0" borderId="0" xfId="0" applyFont="1"/>
    <xf numFmtId="0" fontId="2" fillId="0" borderId="0" xfId="0" applyFont="1" applyBorder="1"/>
    <xf numFmtId="0" fontId="1" fillId="0" borderId="0" xfId="0" applyFont="1" applyBorder="1"/>
    <xf numFmtId="0" fontId="78" fillId="0" borderId="0" xfId="0" applyFont="1" applyBorder="1"/>
    <xf numFmtId="0" fontId="2" fillId="0" borderId="24" xfId="0" applyFont="1" applyBorder="1"/>
    <xf numFmtId="0" fontId="79" fillId="0" borderId="24" xfId="0" applyFont="1" applyBorder="1" applyAlignment="1">
      <alignment horizontal="center" vertical="center"/>
    </xf>
    <xf numFmtId="0" fontId="2" fillId="0" borderId="25" xfId="0" applyFont="1" applyBorder="1" applyAlignment="1">
      <alignment horizontal="right" vertical="center" wrapText="1"/>
    </xf>
    <xf numFmtId="0" fontId="2" fillId="0" borderId="26" xfId="0" applyFont="1" applyBorder="1" applyAlignment="1">
      <alignment vertical="center" wrapText="1"/>
    </xf>
    <xf numFmtId="192" fontId="1" fillId="0" borderId="6" xfId="0" applyNumberFormat="1" applyFont="1" applyFill="1" applyBorder="1" applyAlignment="1" applyProtection="1">
      <alignment horizontal="center" vertical="center" wrapText="1"/>
      <protection locked="0"/>
    </xf>
    <xf numFmtId="192" fontId="1" fillId="0" borderId="27" xfId="0" applyNumberFormat="1"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wrapText="1"/>
    </xf>
    <xf numFmtId="0" fontId="2" fillId="0" borderId="6" xfId="0" applyFont="1" applyBorder="1" applyAlignment="1">
      <alignment vertical="center" wrapText="1"/>
    </xf>
    <xf numFmtId="192" fontId="1" fillId="0" borderId="6" xfId="0" applyNumberFormat="1" applyFont="1" applyFill="1" applyBorder="1" applyAlignment="1" applyProtection="1">
      <alignment vertical="center" wrapText="1"/>
      <protection locked="0"/>
    </xf>
    <xf numFmtId="192" fontId="1" fillId="0" borderId="27" xfId="0" applyNumberFormat="1" applyFont="1" applyFill="1" applyBorder="1" applyAlignment="1" applyProtection="1">
      <alignment vertical="center" wrapText="1"/>
      <protection locked="0"/>
    </xf>
    <xf numFmtId="0" fontId="78" fillId="0" borderId="0" xfId="0" applyFont="1" applyFill="1"/>
    <xf numFmtId="192" fontId="1" fillId="0" borderId="6" xfId="0" applyNumberFormat="1" applyFont="1" applyBorder="1" applyAlignment="1" applyProtection="1">
      <alignment vertical="center" wrapText="1"/>
      <protection locked="0"/>
    </xf>
    <xf numFmtId="192" fontId="1" fillId="0" borderId="27" xfId="0" applyNumberFormat="1" applyFont="1" applyBorder="1" applyAlignment="1" applyProtection="1">
      <alignment vertical="center" wrapText="1"/>
      <protection locked="0"/>
    </xf>
    <xf numFmtId="192" fontId="80" fillId="70" borderId="6" xfId="0" applyNumberFormat="1" applyFont="1" applyFill="1" applyBorder="1" applyAlignment="1" applyProtection="1">
      <alignment vertical="center"/>
      <protection locked="0"/>
    </xf>
    <xf numFmtId="192" fontId="80" fillId="70" borderId="27" xfId="0" applyNumberFormat="1" applyFont="1" applyFill="1" applyBorder="1" applyAlignment="1" applyProtection="1">
      <alignment vertical="center"/>
      <protection locked="0"/>
    </xf>
    <xf numFmtId="192" fontId="80" fillId="70" borderId="28" xfId="0" applyNumberFormat="1" applyFont="1" applyFill="1" applyBorder="1" applyAlignment="1" applyProtection="1">
      <alignment vertical="center"/>
      <protection locked="0"/>
    </xf>
    <xf numFmtId="192" fontId="80" fillId="70" borderId="29" xfId="0" applyNumberFormat="1" applyFont="1" applyFill="1" applyBorder="1" applyAlignment="1" applyProtection="1">
      <alignment vertical="center"/>
      <protection locked="0"/>
    </xf>
    <xf numFmtId="0" fontId="2" fillId="0" borderId="0" xfId="0" applyFont="1" applyAlignment="1">
      <alignment horizontal="right"/>
    </xf>
    <xf numFmtId="0" fontId="81" fillId="0" borderId="0" xfId="0" applyFont="1"/>
    <xf numFmtId="0" fontId="44" fillId="0" borderId="0" xfId="0" applyFont="1" applyFill="1" applyBorder="1" applyAlignment="1" applyProtection="1">
      <alignment horizontal="right"/>
      <protection locked="0"/>
    </xf>
    <xf numFmtId="0" fontId="2" fillId="0" borderId="6" xfId="0" applyFont="1" applyFill="1" applyBorder="1" applyAlignment="1">
      <alignment horizontal="center" vertical="center" wrapText="1"/>
    </xf>
    <xf numFmtId="0" fontId="81" fillId="0" borderId="0" xfId="0" applyFont="1" applyBorder="1"/>
    <xf numFmtId="0" fontId="44" fillId="0" borderId="0" xfId="0" applyFont="1" applyFill="1" applyAlignment="1">
      <alignment horizontal="center"/>
    </xf>
    <xf numFmtId="0" fontId="1" fillId="0" borderId="25" xfId="0" applyFont="1" applyBorder="1" applyAlignment="1">
      <alignment horizontal="center" vertical="center" wrapText="1"/>
    </xf>
    <xf numFmtId="0" fontId="1" fillId="0" borderId="6" xfId="0" applyFont="1" applyFill="1" applyBorder="1" applyAlignment="1">
      <alignment vertical="center" wrapText="1"/>
    </xf>
    <xf numFmtId="0" fontId="1" fillId="0" borderId="30" xfId="0" applyFont="1" applyBorder="1" applyAlignment="1">
      <alignment horizontal="center" vertical="center" wrapText="1"/>
    </xf>
    <xf numFmtId="0" fontId="79" fillId="0" borderId="28"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horizontal="left" wrapText="1"/>
    </xf>
    <xf numFmtId="0" fontId="43"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31" xfId="0" applyFont="1" applyBorder="1"/>
    <xf numFmtId="0" fontId="2" fillId="0" borderId="25" xfId="0" applyFont="1" applyBorder="1" applyAlignment="1">
      <alignment vertical="center"/>
    </xf>
    <xf numFmtId="0" fontId="2" fillId="0" borderId="12" xfId="0" applyFont="1" applyBorder="1" applyAlignment="1">
      <alignment wrapText="1"/>
    </xf>
    <xf numFmtId="0" fontId="2" fillId="0" borderId="32" xfId="0" applyFont="1" applyBorder="1" applyAlignment="1"/>
    <xf numFmtId="0" fontId="2" fillId="0" borderId="32" xfId="0" applyFont="1" applyBorder="1" applyAlignment="1">
      <alignment wrapText="1"/>
    </xf>
    <xf numFmtId="0" fontId="2" fillId="0" borderId="30" xfId="0" applyFont="1" applyBorder="1"/>
    <xf numFmtId="0" fontId="2" fillId="0" borderId="33" xfId="0" applyFont="1" applyBorder="1" applyAlignment="1">
      <alignment wrapText="1"/>
    </xf>
    <xf numFmtId="0" fontId="2" fillId="0" borderId="0" xfId="12" applyFont="1" applyFill="1" applyBorder="1" applyAlignment="1" applyProtection="1"/>
    <xf numFmtId="0" fontId="44" fillId="0" borderId="0" xfId="12" applyFont="1" applyFill="1" applyBorder="1" applyAlignment="1" applyProtection="1">
      <alignment horizontal="right"/>
    </xf>
    <xf numFmtId="0" fontId="43" fillId="0" borderId="26" xfId="12" applyFont="1" applyFill="1" applyBorder="1" applyAlignment="1" applyProtection="1">
      <alignment horizontal="center" vertical="center"/>
    </xf>
    <xf numFmtId="0" fontId="43" fillId="0" borderId="34" xfId="12" applyFont="1" applyFill="1" applyBorder="1" applyAlignment="1" applyProtection="1">
      <alignment horizontal="center" vertical="center"/>
    </xf>
    <xf numFmtId="0" fontId="2" fillId="0" borderId="0" xfId="12" applyFont="1" applyFill="1" applyBorder="1" applyAlignment="1" applyProtection="1">
      <alignment vertical="center"/>
    </xf>
    <xf numFmtId="0" fontId="78" fillId="0" borderId="6" xfId="0" applyFont="1" applyBorder="1"/>
    <xf numFmtId="0" fontId="1" fillId="0" borderId="0" xfId="0" applyFont="1" applyAlignment="1">
      <alignment vertical="center"/>
    </xf>
    <xf numFmtId="0" fontId="1" fillId="0" borderId="25" xfId="0" applyFont="1" applyBorder="1" applyAlignment="1">
      <alignment horizontal="center" vertical="center"/>
    </xf>
    <xf numFmtId="0" fontId="78" fillId="0" borderId="0" xfId="0" applyFont="1" applyAlignment="1"/>
    <xf numFmtId="0" fontId="1" fillId="0" borderId="35" xfId="0" applyFont="1" applyBorder="1" applyAlignment="1">
      <alignment wrapText="1"/>
    </xf>
    <xf numFmtId="0" fontId="1" fillId="0" borderId="0" xfId="0" applyFont="1" applyAlignment="1">
      <alignment horizontal="center" vertical="center"/>
    </xf>
    <xf numFmtId="0" fontId="1" fillId="0" borderId="0" xfId="0" applyFont="1" applyFill="1"/>
    <xf numFmtId="0" fontId="2" fillId="0" borderId="31" xfId="10" applyFont="1" applyFill="1" applyBorder="1" applyAlignment="1" applyProtection="1">
      <alignment horizontal="center" vertical="center"/>
      <protection locked="0"/>
    </xf>
    <xf numFmtId="0" fontId="43" fillId="69" borderId="36" xfId="10" applyFont="1" applyFill="1" applyBorder="1" applyAlignment="1" applyProtection="1">
      <alignment horizontal="center" vertical="center" wrapText="1"/>
      <protection locked="0"/>
    </xf>
    <xf numFmtId="164" fontId="2" fillId="69" borderId="34" xfId="4" applyNumberFormat="1" applyFont="1" applyFill="1" applyBorder="1" applyAlignment="1" applyProtection="1">
      <alignment horizontal="center" vertical="center"/>
      <protection locked="0"/>
    </xf>
    <xf numFmtId="0" fontId="2" fillId="0" borderId="25" xfId="10" applyFont="1" applyFill="1" applyBorder="1" applyAlignment="1" applyProtection="1">
      <alignment horizontal="center" vertical="center"/>
      <protection locked="0"/>
    </xf>
    <xf numFmtId="0" fontId="79" fillId="71" borderId="6" xfId="0" applyFont="1" applyFill="1" applyBorder="1" applyAlignment="1">
      <alignment horizontal="left" vertical="top" wrapText="1"/>
    </xf>
    <xf numFmtId="0" fontId="2" fillId="69" borderId="16" xfId="14" applyFont="1" applyFill="1" applyBorder="1" applyAlignment="1" applyProtection="1">
      <alignment vertical="center" wrapText="1"/>
      <protection locked="0"/>
    </xf>
    <xf numFmtId="0" fontId="2" fillId="69" borderId="6" xfId="14" applyFont="1" applyFill="1" applyBorder="1" applyAlignment="1" applyProtection="1">
      <alignment vertical="center" wrapText="1"/>
      <protection locked="0"/>
    </xf>
    <xf numFmtId="0" fontId="2" fillId="69" borderId="37" xfId="14" applyFont="1" applyFill="1" applyBorder="1" applyAlignment="1" applyProtection="1">
      <alignment vertical="center" wrapText="1"/>
      <protection locked="0"/>
    </xf>
    <xf numFmtId="0" fontId="2" fillId="69" borderId="16" xfId="14" applyFont="1" applyFill="1" applyBorder="1" applyAlignment="1" applyProtection="1">
      <alignment horizontal="left" vertical="center" wrapText="1"/>
      <protection locked="0"/>
    </xf>
    <xf numFmtId="0" fontId="2" fillId="69" borderId="6" xfId="14" applyFont="1" applyFill="1" applyBorder="1" applyAlignment="1" applyProtection="1">
      <alignment horizontal="left" vertical="center" wrapText="1"/>
      <protection locked="0"/>
    </xf>
    <xf numFmtId="0" fontId="2" fillId="69" borderId="6" xfId="10" applyFont="1" applyFill="1" applyBorder="1" applyAlignment="1" applyProtection="1">
      <alignment horizontal="left" vertical="center" wrapText="1"/>
      <protection locked="0"/>
    </xf>
    <xf numFmtId="0" fontId="2" fillId="0" borderId="6" xfId="14" applyFont="1" applyBorder="1" applyAlignment="1" applyProtection="1">
      <alignment horizontal="left" vertical="center" wrapText="1"/>
      <protection locked="0"/>
    </xf>
    <xf numFmtId="0" fontId="2" fillId="0" borderId="0" xfId="14" applyFont="1" applyBorder="1" applyAlignment="1" applyProtection="1">
      <alignment wrapText="1"/>
      <protection locked="0"/>
    </xf>
    <xf numFmtId="0" fontId="2" fillId="0" borderId="6" xfId="14" applyFont="1" applyFill="1" applyBorder="1" applyAlignment="1" applyProtection="1">
      <alignment horizontal="left" vertical="center" wrapText="1"/>
      <protection locked="0"/>
    </xf>
    <xf numFmtId="1" fontId="43" fillId="71" borderId="6" xfId="4" applyNumberFormat="1" applyFont="1" applyFill="1" applyBorder="1" applyAlignment="1" applyProtection="1">
      <alignment horizontal="left" vertical="top" wrapText="1"/>
    </xf>
    <xf numFmtId="0" fontId="2" fillId="0" borderId="25" xfId="10" applyFont="1" applyFill="1" applyBorder="1" applyAlignment="1" applyProtection="1">
      <alignment horizontal="center" vertical="center" wrapText="1"/>
      <protection locked="0"/>
    </xf>
    <xf numFmtId="0" fontId="43" fillId="69" borderId="6" xfId="14" applyFont="1" applyFill="1" applyBorder="1" applyAlignment="1" applyProtection="1">
      <alignment vertical="center" wrapText="1"/>
      <protection locked="0"/>
    </xf>
    <xf numFmtId="0" fontId="2" fillId="69" borderId="6" xfId="14" applyFont="1" applyFill="1" applyBorder="1" applyAlignment="1" applyProtection="1">
      <alignment horizontal="left" vertical="center" wrapText="1" indent="2"/>
      <protection locked="0"/>
    </xf>
    <xf numFmtId="0" fontId="43" fillId="71" borderId="6" xfId="14" applyFont="1" applyFill="1" applyBorder="1" applyAlignment="1" applyProtection="1">
      <alignment vertical="center" wrapText="1"/>
      <protection locked="0"/>
    </xf>
    <xf numFmtId="0" fontId="43" fillId="71" borderId="28" xfId="14" applyFont="1" applyFill="1" applyBorder="1" applyAlignment="1" applyProtection="1">
      <alignment vertical="center" wrapText="1"/>
      <protection locked="0"/>
    </xf>
    <xf numFmtId="0" fontId="43" fillId="0" borderId="0" xfId="12" applyFont="1" applyFill="1" applyBorder="1" applyAlignment="1" applyProtection="1"/>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167" fontId="78" fillId="0" borderId="0" xfId="0" applyNumberFormat="1" applyFont="1" applyBorder="1" applyAlignment="1">
      <alignment horizontal="center"/>
    </xf>
    <xf numFmtId="167" fontId="84" fillId="0" borderId="0" xfId="0" applyNumberFormat="1" applyFont="1" applyBorder="1" applyAlignment="1">
      <alignment horizontal="center"/>
    </xf>
    <xf numFmtId="167" fontId="82" fillId="0" borderId="0" xfId="0" applyNumberFormat="1" applyFont="1" applyFill="1" applyBorder="1" applyAlignment="1">
      <alignment horizontal="center"/>
    </xf>
    <xf numFmtId="0" fontId="1" fillId="0" borderId="25" xfId="0" applyFont="1" applyBorder="1" applyAlignment="1">
      <alignment vertical="center"/>
    </xf>
    <xf numFmtId="0" fontId="81" fillId="0" borderId="0" xfId="0" applyFont="1" applyAlignment="1"/>
    <xf numFmtId="0" fontId="2" fillId="69" borderId="30" xfId="10" applyFont="1" applyFill="1" applyBorder="1" applyAlignment="1" applyProtection="1">
      <alignment horizontal="left" vertical="center"/>
      <protection locked="0"/>
    </xf>
    <xf numFmtId="0" fontId="43" fillId="69" borderId="28" xfId="17" applyFont="1" applyFill="1" applyBorder="1" applyAlignment="1" applyProtection="1">
      <protection locked="0"/>
    </xf>
    <xf numFmtId="0" fontId="79" fillId="0" borderId="0" xfId="0" applyFont="1" applyAlignment="1">
      <alignment horizontal="center"/>
    </xf>
    <xf numFmtId="0" fontId="1" fillId="0" borderId="31" xfId="0" applyFont="1" applyBorder="1"/>
    <xf numFmtId="0" fontId="1" fillId="0" borderId="34" xfId="0" applyFont="1" applyBorder="1"/>
    <xf numFmtId="0" fontId="1" fillId="0" borderId="27" xfId="0" applyFont="1" applyBorder="1" applyAlignment="1">
      <alignment horizontal="center" vertical="center"/>
    </xf>
    <xf numFmtId="164" fontId="2" fillId="69" borderId="25" xfId="3" applyNumberFormat="1" applyFont="1" applyFill="1" applyBorder="1" applyAlignment="1" applyProtection="1">
      <alignment horizontal="center" vertical="center" wrapText="1"/>
      <protection locked="0"/>
    </xf>
    <xf numFmtId="164" fontId="2" fillId="69" borderId="6" xfId="3" applyNumberFormat="1" applyFont="1" applyFill="1" applyBorder="1" applyAlignment="1" applyProtection="1">
      <alignment horizontal="center" vertical="center" wrapText="1"/>
      <protection locked="0"/>
    </xf>
    <xf numFmtId="164" fontId="2" fillId="69" borderId="27" xfId="3" applyNumberFormat="1" applyFont="1" applyFill="1" applyBorder="1" applyAlignment="1" applyProtection="1">
      <alignment horizontal="center" vertical="center" wrapText="1"/>
      <protection locked="0"/>
    </xf>
    <xf numFmtId="0" fontId="2" fillId="69" borderId="25" xfId="7" applyFont="1" applyFill="1" applyBorder="1" applyAlignment="1" applyProtection="1">
      <alignment horizontal="right" vertical="center"/>
      <protection locked="0"/>
    </xf>
    <xf numFmtId="192" fontId="1" fillId="0" borderId="27" xfId="0" applyNumberFormat="1" applyFont="1" applyBorder="1" applyAlignment="1"/>
    <xf numFmtId="0" fontId="43" fillId="69" borderId="29" xfId="17" applyFont="1" applyFill="1" applyBorder="1" applyAlignment="1" applyProtection="1">
      <protection locked="0"/>
    </xf>
    <xf numFmtId="0" fontId="1" fillId="0" borderId="0" xfId="0" applyFont="1" applyBorder="1" applyAlignment="1">
      <alignment vertical="center"/>
    </xf>
    <xf numFmtId="0" fontId="1" fillId="0" borderId="26" xfId="0" applyFont="1" applyBorder="1"/>
    <xf numFmtId="0" fontId="81" fillId="0" borderId="0" xfId="0" applyFont="1" applyAlignment="1">
      <alignment wrapText="1"/>
    </xf>
    <xf numFmtId="0" fontId="1" fillId="0" borderId="25" xfId="0" applyFont="1" applyBorder="1"/>
    <xf numFmtId="0" fontId="1" fillId="0" borderId="6" xfId="0" applyFont="1" applyBorder="1"/>
    <xf numFmtId="0" fontId="1" fillId="0" borderId="41" xfId="0" applyFont="1" applyBorder="1" applyAlignment="1">
      <alignment wrapText="1"/>
    </xf>
    <xf numFmtId="0" fontId="1" fillId="0" borderId="30" xfId="0" applyFont="1" applyBorder="1"/>
    <xf numFmtId="0" fontId="79" fillId="0" borderId="28" xfId="0" applyFont="1" applyBorder="1"/>
    <xf numFmtId="192" fontId="43" fillId="71" borderId="28" xfId="17" applyNumberFormat="1" applyFont="1" applyFill="1" applyBorder="1" applyAlignment="1" applyProtection="1">
      <protection locked="0"/>
    </xf>
    <xf numFmtId="0" fontId="1" fillId="0" borderId="42" xfId="0" applyFont="1" applyBorder="1" applyAlignment="1">
      <alignment horizontal="center"/>
    </xf>
    <xf numFmtId="0" fontId="1" fillId="0" borderId="43" xfId="0" applyFont="1" applyBorder="1" applyAlignment="1">
      <alignment horizontal="center"/>
    </xf>
    <xf numFmtId="0" fontId="1" fillId="0" borderId="26" xfId="0" applyFont="1" applyBorder="1" applyAlignment="1">
      <alignment horizontal="center"/>
    </xf>
    <xf numFmtId="0" fontId="1" fillId="0" borderId="34" xfId="0" applyFont="1" applyBorder="1" applyAlignment="1">
      <alignment horizontal="center"/>
    </xf>
    <xf numFmtId="0" fontId="81" fillId="0" borderId="0" xfId="0" applyFont="1" applyAlignment="1">
      <alignment horizontal="center"/>
    </xf>
    <xf numFmtId="0" fontId="2" fillId="69" borderId="25" xfId="7" applyFont="1" applyFill="1" applyBorder="1" applyAlignment="1" applyProtection="1">
      <alignment horizontal="left" vertical="center"/>
      <protection locked="0"/>
    </xf>
    <xf numFmtId="0" fontId="2" fillId="69" borderId="6" xfId="7" applyFont="1" applyFill="1" applyBorder="1" applyProtection="1">
      <protection locked="0"/>
    </xf>
    <xf numFmtId="0" fontId="2" fillId="0" borderId="6" xfId="14" applyFont="1" applyFill="1" applyBorder="1" applyAlignment="1" applyProtection="1">
      <alignment horizontal="center" vertical="center" wrapText="1"/>
      <protection locked="0"/>
    </xf>
    <xf numFmtId="0" fontId="2" fillId="69" borderId="6" xfId="14" applyFont="1" applyFill="1" applyBorder="1" applyAlignment="1" applyProtection="1">
      <alignment horizontal="center" vertical="center" wrapText="1"/>
      <protection locked="0"/>
    </xf>
    <xf numFmtId="3" fontId="2" fillId="69" borderId="6" xfId="3" applyNumberFormat="1" applyFont="1" applyFill="1" applyBorder="1" applyAlignment="1" applyProtection="1">
      <alignment horizontal="center" vertical="center" wrapText="1"/>
      <protection locked="0"/>
    </xf>
    <xf numFmtId="9" fontId="2" fillId="69" borderId="6" xfId="16" applyNumberFormat="1" applyFont="1" applyFill="1" applyBorder="1" applyAlignment="1" applyProtection="1">
      <alignment horizontal="center" vertical="center"/>
      <protection locked="0"/>
    </xf>
    <xf numFmtId="0" fontId="85" fillId="69" borderId="6" xfId="12" applyFont="1" applyFill="1" applyBorder="1" applyAlignment="1">
      <alignment horizontal="left" vertical="center"/>
    </xf>
    <xf numFmtId="0" fontId="83" fillId="69" borderId="6" xfId="12" applyFont="1" applyFill="1" applyBorder="1" applyAlignment="1">
      <alignment wrapText="1"/>
    </xf>
    <xf numFmtId="192" fontId="2" fillId="71" borderId="6" xfId="7" applyNumberFormat="1" applyFont="1" applyFill="1" applyBorder="1" applyProtection="1">
      <protection locked="0"/>
    </xf>
    <xf numFmtId="192" fontId="2" fillId="71" borderId="6" xfId="3" applyNumberFormat="1" applyFont="1" applyFill="1" applyBorder="1" applyProtection="1">
      <protection locked="0"/>
    </xf>
    <xf numFmtId="192" fontId="2" fillId="69" borderId="6" xfId="7" applyNumberFormat="1" applyFont="1" applyFill="1" applyBorder="1" applyProtection="1">
      <protection locked="0"/>
    </xf>
    <xf numFmtId="3" fontId="2" fillId="71" borderId="27" xfId="7" applyNumberFormat="1" applyFont="1" applyFill="1" applyBorder="1" applyProtection="1">
      <protection locked="0"/>
    </xf>
    <xf numFmtId="0" fontId="85" fillId="69" borderId="6" xfId="12" applyFont="1" applyFill="1" applyBorder="1" applyAlignment="1">
      <alignment horizontal="left" vertical="center" wrapText="1"/>
    </xf>
    <xf numFmtId="165" fontId="2" fillId="69" borderId="6" xfId="9" applyNumberFormat="1" applyFont="1" applyFill="1" applyBorder="1" applyAlignment="1" applyProtection="1">
      <alignment horizontal="right" wrapText="1"/>
      <protection locked="0"/>
    </xf>
    <xf numFmtId="0" fontId="85" fillId="0" borderId="6" xfId="12" applyFont="1" applyFill="1" applyBorder="1" applyAlignment="1">
      <alignment horizontal="left" vertical="center" wrapText="1"/>
    </xf>
    <xf numFmtId="165" fontId="2" fillId="72" borderId="6" xfId="9" applyNumberFormat="1" applyFont="1" applyFill="1" applyBorder="1" applyAlignment="1" applyProtection="1">
      <alignment horizontal="right" wrapText="1"/>
      <protection locked="0"/>
    </xf>
    <xf numFmtId="0" fontId="83" fillId="0" borderId="6" xfId="12" applyFont="1" applyFill="1" applyBorder="1" applyAlignment="1">
      <alignment wrapText="1"/>
    </xf>
    <xf numFmtId="192" fontId="2" fillId="0" borderId="6" xfId="3" applyNumberFormat="1" applyFont="1" applyFill="1" applyBorder="1" applyProtection="1">
      <protection locked="0"/>
    </xf>
    <xf numFmtId="0" fontId="85" fillId="69" borderId="6" xfId="10" applyFont="1" applyFill="1" applyBorder="1" applyAlignment="1" applyProtection="1">
      <alignment horizontal="left" vertical="center"/>
      <protection locked="0"/>
    </xf>
    <xf numFmtId="0" fontId="83" fillId="69" borderId="6" xfId="20962" applyFont="1" applyFill="1" applyBorder="1" applyAlignment="1" applyProtection="1"/>
    <xf numFmtId="3" fontId="43" fillId="71" borderId="28" xfId="17" applyNumberFormat="1" applyFont="1" applyFill="1" applyBorder="1" applyAlignment="1" applyProtection="1">
      <protection locked="0"/>
    </xf>
    <xf numFmtId="192" fontId="43" fillId="71" borderId="28" xfId="3" applyNumberFormat="1" applyFont="1" applyFill="1" applyBorder="1" applyAlignment="1" applyProtection="1">
      <protection locked="0"/>
    </xf>
    <xf numFmtId="192" fontId="2" fillId="69" borderId="28" xfId="7" applyNumberFormat="1" applyFont="1" applyFill="1" applyBorder="1" applyProtection="1">
      <protection locked="0"/>
    </xf>
    <xf numFmtId="164" fontId="43" fillId="71" borderId="29" xfId="3" applyNumberFormat="1" applyFont="1" applyFill="1" applyBorder="1" applyAlignment="1" applyProtection="1">
      <protection locked="0"/>
    </xf>
    <xf numFmtId="192" fontId="1" fillId="0" borderId="0" xfId="0" applyNumberFormat="1" applyFont="1"/>
    <xf numFmtId="0" fontId="43" fillId="0" borderId="44" xfId="0" applyNumberFormat="1" applyFont="1" applyFill="1" applyBorder="1" applyAlignment="1">
      <alignment vertical="center" wrapText="1"/>
    </xf>
    <xf numFmtId="0" fontId="83" fillId="0" borderId="6" xfId="20961" applyFont="1" applyFill="1" applyBorder="1" applyAlignment="1" applyProtection="1">
      <alignment horizontal="center" vertical="center"/>
    </xf>
    <xf numFmtId="0" fontId="2" fillId="69" borderId="6" xfId="20961" applyFont="1" applyFill="1" applyBorder="1" applyAlignment="1" applyProtection="1">
      <alignment horizontal="right" indent="1"/>
    </xf>
    <xf numFmtId="0" fontId="2" fillId="69" borderId="37" xfId="20961" applyFont="1" applyFill="1" applyBorder="1" applyAlignment="1" applyProtection="1">
      <alignment horizontal="right" indent="1"/>
    </xf>
    <xf numFmtId="0" fontId="86" fillId="0" borderId="0" xfId="0" applyFont="1" applyBorder="1" applyAlignment="1">
      <alignment wrapText="1"/>
    </xf>
    <xf numFmtId="0" fontId="2" fillId="69" borderId="6" xfId="20961" applyFont="1" applyFill="1" applyBorder="1" applyAlignment="1" applyProtection="1"/>
    <xf numFmtId="0" fontId="43" fillId="0" borderId="6"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2" fillId="0" borderId="28" xfId="0" applyFont="1" applyBorder="1" applyAlignment="1">
      <alignment vertical="center" wrapText="1"/>
    </xf>
    <xf numFmtId="0" fontId="2" fillId="0" borderId="31" xfId="12" applyFont="1" applyFill="1" applyBorder="1" applyAlignment="1" applyProtection="1">
      <alignment vertical="center"/>
    </xf>
    <xf numFmtId="0" fontId="2" fillId="0" borderId="26" xfId="12" applyFont="1" applyFill="1" applyBorder="1" applyAlignment="1" applyProtection="1">
      <alignment vertical="center"/>
    </xf>
    <xf numFmtId="192" fontId="79" fillId="71" borderId="28" xfId="0" applyNumberFormat="1" applyFont="1" applyFill="1" applyBorder="1" applyAlignment="1">
      <alignment horizontal="center" vertical="center"/>
    </xf>
    <xf numFmtId="0" fontId="1" fillId="0" borderId="6" xfId="0" applyFont="1" applyBorder="1" applyAlignment="1">
      <alignment wrapText="1"/>
    </xf>
    <xf numFmtId="0" fontId="1" fillId="0" borderId="6" xfId="0" applyFont="1" applyFill="1" applyBorder="1" applyAlignment="1"/>
    <xf numFmtId="0" fontId="79" fillId="71" borderId="6" xfId="0" applyFont="1" applyFill="1" applyBorder="1" applyAlignment="1">
      <alignment wrapText="1"/>
    </xf>
    <xf numFmtId="0" fontId="79" fillId="71" borderId="28" xfId="0" applyFont="1" applyFill="1" applyBorder="1" applyAlignment="1">
      <alignment wrapText="1"/>
    </xf>
    <xf numFmtId="0" fontId="1" fillId="0" borderId="31" xfId="0" applyFont="1" applyBorder="1" applyAlignment="1">
      <alignment horizontal="center" vertical="center"/>
    </xf>
    <xf numFmtId="192" fontId="1" fillId="71" borderId="34" xfId="0" applyNumberFormat="1" applyFont="1" applyFill="1" applyBorder="1" applyAlignment="1">
      <alignment horizontal="center" vertical="center"/>
    </xf>
    <xf numFmtId="0" fontId="1" fillId="0" borderId="0" xfId="0" applyFont="1" applyAlignment="1"/>
    <xf numFmtId="192" fontId="1" fillId="0" borderId="27" xfId="0" applyNumberFormat="1" applyFont="1" applyBorder="1" applyAlignment="1">
      <alignment wrapText="1"/>
    </xf>
    <xf numFmtId="192" fontId="1" fillId="71" borderId="27" xfId="0" applyNumberFormat="1" applyFont="1" applyFill="1" applyBorder="1" applyAlignment="1">
      <alignment horizontal="center" vertical="center" wrapText="1"/>
    </xf>
    <xf numFmtId="192" fontId="1" fillId="71" borderId="29" xfId="0" applyNumberFormat="1" applyFont="1" applyFill="1" applyBorder="1" applyAlignment="1">
      <alignment horizontal="center" vertical="center" wrapText="1"/>
    </xf>
    <xf numFmtId="0" fontId="43" fillId="0" borderId="0" xfId="12" applyFont="1" applyFill="1" applyBorder="1" applyAlignment="1" applyProtection="1">
      <alignment horizontal="center"/>
    </xf>
    <xf numFmtId="0" fontId="2" fillId="69" borderId="6" xfId="12" applyFont="1" applyFill="1" applyBorder="1" applyAlignment="1">
      <alignment horizontal="center" vertical="center" wrapText="1"/>
    </xf>
    <xf numFmtId="0" fontId="43" fillId="0" borderId="0" xfId="9" applyFont="1" applyFill="1" applyBorder="1" applyAlignment="1" applyProtection="1">
      <alignment horizontal="center" vertical="center"/>
      <protection locked="0"/>
    </xf>
    <xf numFmtId="164" fontId="2" fillId="0" borderId="6" xfId="3" applyNumberFormat="1" applyFont="1" applyFill="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1" fillId="0" borderId="26" xfId="0" applyFont="1" applyFill="1" applyBorder="1" applyAlignment="1">
      <alignment horizontal="left" vertical="center" wrapText="1" indent="2"/>
    </xf>
    <xf numFmtId="0" fontId="87" fillId="0" borderId="0" xfId="12" applyFont="1" applyFill="1" applyBorder="1" applyAlignment="1" applyProtection="1"/>
    <xf numFmtId="0" fontId="88" fillId="0" borderId="0" xfId="12"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vertical="center"/>
    </xf>
    <xf numFmtId="0" fontId="5" fillId="0" borderId="0" xfId="18" applyAlignment="1" applyProtection="1"/>
    <xf numFmtId="0" fontId="5" fillId="0" borderId="6" xfId="18" applyFill="1" applyBorder="1" applyAlignment="1" applyProtection="1"/>
    <xf numFmtId="0" fontId="5" fillId="0" borderId="6" xfId="18" applyFill="1" applyBorder="1" applyAlignment="1" applyProtection="1">
      <alignment horizontal="left" vertical="center" wrapText="1"/>
    </xf>
    <xf numFmtId="0" fontId="1" fillId="0" borderId="6" xfId="0" applyFont="1" applyBorder="1" applyAlignment="1">
      <alignment horizontal="center" vertical="center" wrapText="1"/>
    </xf>
    <xf numFmtId="0" fontId="79" fillId="0" borderId="36" xfId="0" applyFont="1" applyFill="1" applyBorder="1" applyAlignment="1">
      <alignment horizontal="center" vertical="center" wrapText="1"/>
    </xf>
    <xf numFmtId="0" fontId="2" fillId="0" borderId="27" xfId="3" applyNumberFormat="1" applyFont="1" applyFill="1" applyBorder="1" applyAlignment="1" applyProtection="1">
      <alignment horizontal="center" vertical="center" wrapText="1"/>
      <protection locked="0"/>
    </xf>
    <xf numFmtId="0" fontId="3" fillId="0" borderId="42" xfId="0" applyFont="1" applyBorder="1"/>
    <xf numFmtId="0" fontId="3" fillId="0" borderId="43" xfId="0" applyFont="1" applyBorder="1"/>
    <xf numFmtId="0" fontId="3" fillId="0" borderId="26" xfId="0" applyFont="1" applyBorder="1" applyAlignment="1">
      <alignment horizontal="center"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90" fillId="0" borderId="0" xfId="0" applyFont="1"/>
    <xf numFmtId="0" fontId="3" fillId="0" borderId="41" xfId="0" applyFont="1" applyBorder="1"/>
    <xf numFmtId="0" fontId="3" fillId="0" borderId="0" xfId="0" applyFont="1"/>
    <xf numFmtId="0" fontId="3" fillId="0" borderId="26" xfId="0" applyFont="1" applyBorder="1" applyAlignment="1">
      <alignment wrapText="1"/>
    </xf>
    <xf numFmtId="0" fontId="3" fillId="0" borderId="45" xfId="0" applyFont="1" applyBorder="1" applyAlignment="1">
      <alignment wrapText="1"/>
    </xf>
    <xf numFmtId="0" fontId="3" fillId="0" borderId="34" xfId="0" applyFont="1" applyBorder="1" applyAlignment="1">
      <alignment wrapText="1"/>
    </xf>
    <xf numFmtId="0" fontId="3" fillId="0" borderId="6" xfId="0" applyFont="1" applyFill="1" applyBorder="1" applyAlignment="1">
      <alignment horizontal="center" vertical="center" wrapText="1"/>
    </xf>
    <xf numFmtId="192" fontId="3" fillId="71" borderId="28" xfId="0" applyNumberFormat="1" applyFont="1" applyFill="1" applyBorder="1"/>
    <xf numFmtId="9" fontId="3" fillId="0" borderId="27" xfId="1" applyFont="1" applyBorder="1"/>
    <xf numFmtId="9" fontId="3" fillId="71" borderId="29" xfId="1" applyFont="1" applyFill="1" applyBorder="1"/>
    <xf numFmtId="0" fontId="79" fillId="0" borderId="0" xfId="0" applyFont="1" applyFill="1" applyBorder="1" applyAlignment="1">
      <alignment horizontal="center" wrapText="1"/>
    </xf>
    <xf numFmtId="0" fontId="1" fillId="0" borderId="0" xfId="0" applyFont="1" applyFill="1" applyBorder="1" applyAlignment="1">
      <alignment vertical="center" wrapText="1"/>
    </xf>
    <xf numFmtId="0" fontId="1" fillId="0" borderId="46" xfId="0" applyFont="1" applyFill="1" applyBorder="1" applyAlignment="1">
      <alignment vertical="center" wrapText="1"/>
    </xf>
    <xf numFmtId="0" fontId="1" fillId="0" borderId="25" xfId="0" applyFont="1" applyFill="1" applyBorder="1"/>
    <xf numFmtId="192" fontId="79" fillId="71" borderId="28" xfId="0" applyNumberFormat="1" applyFont="1" applyFill="1" applyBorder="1" applyAlignment="1">
      <alignment horizontal="left" vertical="center" wrapText="1"/>
    </xf>
    <xf numFmtId="0" fontId="79" fillId="0" borderId="24" xfId="0" applyFont="1" applyBorder="1" applyAlignment="1">
      <alignment horizontal="left"/>
    </xf>
    <xf numFmtId="0" fontId="79" fillId="71" borderId="47" xfId="0" applyFont="1" applyFill="1" applyBorder="1" applyAlignment="1">
      <alignment wrapText="1"/>
    </xf>
    <xf numFmtId="0" fontId="89" fillId="0" borderId="0" xfId="0" applyFont="1" applyAlignment="1">
      <alignment wrapText="1"/>
    </xf>
    <xf numFmtId="0" fontId="2" fillId="0" borderId="0" xfId="0" applyFont="1" applyAlignment="1">
      <alignment wrapText="1"/>
    </xf>
    <xf numFmtId="0" fontId="3" fillId="0" borderId="0" xfId="0" applyFont="1" applyFill="1"/>
    <xf numFmtId="0" fontId="92" fillId="69" borderId="48" xfId="0" applyFont="1" applyFill="1" applyBorder="1" applyAlignment="1">
      <alignment horizontal="left"/>
    </xf>
    <xf numFmtId="0" fontId="92" fillId="69" borderId="49" xfId="0" applyFont="1" applyFill="1" applyBorder="1" applyAlignment="1">
      <alignment horizontal="left"/>
    </xf>
    <xf numFmtId="0" fontId="4" fillId="69" borderId="50" xfId="0" applyFont="1" applyFill="1" applyBorder="1" applyAlignment="1">
      <alignment vertical="center"/>
    </xf>
    <xf numFmtId="0" fontId="3" fillId="69" borderId="8" xfId="0" applyFont="1" applyFill="1" applyBorder="1" applyAlignment="1">
      <alignment vertical="center"/>
    </xf>
    <xf numFmtId="0" fontId="3" fillId="69" borderId="32" xfId="0" applyFont="1" applyFill="1" applyBorder="1" applyAlignment="1">
      <alignment vertical="center"/>
    </xf>
    <xf numFmtId="0" fontId="3" fillId="0" borderId="51" xfId="0" applyFont="1" applyFill="1" applyBorder="1" applyAlignment="1">
      <alignment horizontal="center" vertical="center"/>
    </xf>
    <xf numFmtId="0" fontId="3" fillId="0" borderId="16" xfId="0" applyFont="1" applyFill="1" applyBorder="1" applyAlignment="1">
      <alignment vertical="center"/>
    </xf>
    <xf numFmtId="169" fontId="8" fillId="2" borderId="0" xfId="21" applyBorder="1"/>
    <xf numFmtId="0" fontId="3" fillId="0" borderId="25" xfId="0" applyFont="1" applyFill="1" applyBorder="1" applyAlignment="1">
      <alignment horizontal="center"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0" xfId="0" applyFont="1" applyFill="1" applyBorder="1" applyAlignment="1">
      <alignment horizontal="center" vertical="center"/>
    </xf>
    <xf numFmtId="0" fontId="4" fillId="0" borderId="28" xfId="0" applyFont="1" applyFill="1" applyBorder="1" applyAlignment="1">
      <alignment vertical="center"/>
    </xf>
    <xf numFmtId="0" fontId="3" fillId="69" borderId="41" xfId="0" applyFont="1" applyFill="1" applyBorder="1" applyAlignment="1">
      <alignment horizontal="center" vertical="center"/>
    </xf>
    <xf numFmtId="0" fontId="3" fillId="69" borderId="0" xfId="0" applyFont="1" applyFill="1" applyBorder="1" applyAlignment="1">
      <alignment vertical="center"/>
    </xf>
    <xf numFmtId="0" fontId="3" fillId="0" borderId="31" xfId="0" applyFont="1" applyFill="1" applyBorder="1" applyAlignment="1">
      <alignment horizontal="center" vertical="center"/>
    </xf>
    <xf numFmtId="0" fontId="3" fillId="0" borderId="26" xfId="0" applyFont="1" applyFill="1" applyBorder="1" applyAlignment="1">
      <alignment vertical="center"/>
    </xf>
    <xf numFmtId="169" fontId="8" fillId="2" borderId="43" xfId="21" applyBorder="1"/>
    <xf numFmtId="0" fontId="3" fillId="0" borderId="52" xfId="0" applyFont="1" applyFill="1" applyBorder="1" applyAlignment="1">
      <alignment horizontal="center" vertical="center"/>
    </xf>
    <xf numFmtId="0" fontId="3" fillId="0" borderId="37" xfId="0" applyFont="1" applyFill="1" applyBorder="1" applyAlignment="1">
      <alignment vertical="center"/>
    </xf>
    <xf numFmtId="169" fontId="8" fillId="2" borderId="33" xfId="21" applyBorder="1"/>
    <xf numFmtId="169" fontId="8" fillId="2" borderId="53" xfId="21" applyBorder="1"/>
    <xf numFmtId="169" fontId="8" fillId="2" borderId="44" xfId="21" applyBorder="1"/>
    <xf numFmtId="0" fontId="3" fillId="0" borderId="54" xfId="0" applyFont="1" applyFill="1" applyBorder="1" applyAlignment="1">
      <alignment horizontal="center" vertical="center"/>
    </xf>
    <xf numFmtId="0" fontId="3" fillId="0" borderId="55" xfId="0" applyFont="1" applyFill="1" applyBorder="1" applyAlignment="1">
      <alignment vertical="center"/>
    </xf>
    <xf numFmtId="169" fontId="8" fillId="2" borderId="7" xfId="21" applyBorder="1"/>
    <xf numFmtId="0" fontId="4" fillId="0" borderId="0" xfId="0" applyFont="1" applyFill="1" applyAlignment="1">
      <alignment horizontal="center"/>
    </xf>
    <xf numFmtId="0" fontId="79" fillId="0" borderId="6"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87" fillId="0" borderId="0" xfId="12" applyFont="1" applyFill="1" applyBorder="1" applyProtection="1"/>
    <xf numFmtId="0" fontId="4" fillId="71" borderId="26" xfId="0" applyFont="1" applyFill="1" applyBorder="1" applyAlignment="1">
      <alignment horizontal="center" vertical="center" wrapText="1"/>
    </xf>
    <xf numFmtId="0" fontId="4" fillId="71" borderId="34" xfId="0" applyFont="1" applyFill="1" applyBorder="1" applyAlignment="1">
      <alignment horizontal="center" vertical="center" wrapText="1"/>
    </xf>
    <xf numFmtId="0" fontId="4" fillId="71" borderId="25" xfId="0" applyFont="1" applyFill="1" applyBorder="1" applyAlignment="1">
      <alignment horizontal="left" vertical="center" wrapText="1"/>
    </xf>
    <xf numFmtId="0" fontId="4" fillId="71" borderId="27"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88" fillId="0" borderId="30" xfId="7" applyNumberFormat="1" applyFont="1" applyFill="1" applyBorder="1" applyAlignment="1" applyProtection="1">
      <alignment horizontal="left" vertical="center"/>
      <protection locked="0"/>
    </xf>
    <xf numFmtId="0" fontId="89" fillId="0" borderId="28" xfId="10" applyFont="1" applyFill="1" applyBorder="1" applyAlignment="1" applyProtection="1">
      <alignment horizontal="left" vertical="center" wrapText="1"/>
      <protection locked="0"/>
    </xf>
    <xf numFmtId="0" fontId="1" fillId="0" borderId="6" xfId="0" applyFont="1" applyBorder="1" applyAlignment="1">
      <alignment vertical="center" wrapText="1"/>
    </xf>
    <xf numFmtId="14" fontId="2" fillId="69" borderId="6" xfId="9" quotePrefix="1" applyNumberFormat="1" applyFont="1" applyFill="1" applyBorder="1" applyAlignment="1" applyProtection="1">
      <alignment horizontal="left"/>
      <protection locked="0"/>
    </xf>
    <xf numFmtId="3" fontId="93" fillId="71" borderId="27" xfId="0" applyNumberFormat="1" applyFont="1" applyFill="1" applyBorder="1" applyAlignment="1">
      <alignment vertical="center" wrapText="1"/>
    </xf>
    <xf numFmtId="3" fontId="93" fillId="71" borderId="28" xfId="0" applyNumberFormat="1" applyFont="1" applyFill="1" applyBorder="1" applyAlignment="1">
      <alignment vertical="center" wrapText="1"/>
    </xf>
    <xf numFmtId="3" fontId="93" fillId="71" borderId="29" xfId="0" applyNumberFormat="1" applyFont="1" applyFill="1" applyBorder="1" applyAlignment="1">
      <alignment vertical="center" wrapText="1"/>
    </xf>
    <xf numFmtId="0" fontId="5" fillId="0" borderId="6" xfId="18" applyFill="1" applyBorder="1" applyAlignment="1" applyProtection="1"/>
    <xf numFmtId="49" fontId="1" fillId="0" borderId="6" xfId="0" applyNumberFormat="1" applyFont="1" applyBorder="1" applyAlignment="1">
      <alignment horizontal="right"/>
    </xf>
    <xf numFmtId="0" fontId="2" fillId="69" borderId="6" xfId="20961" applyFont="1" applyFill="1" applyBorder="1" applyAlignment="1" applyProtection="1">
      <alignment horizontal="left" wrapText="1"/>
    </xf>
    <xf numFmtId="0" fontId="1" fillId="0" borderId="6" xfId="20961" applyFont="1" applyFill="1" applyBorder="1" applyAlignment="1" applyProtection="1">
      <alignment horizontal="left" wrapText="1"/>
    </xf>
    <xf numFmtId="0" fontId="2" fillId="0" borderId="6" xfId="20961" applyFont="1" applyFill="1" applyBorder="1" applyAlignment="1" applyProtection="1">
      <alignment horizontal="left" wrapText="1"/>
    </xf>
    <xf numFmtId="0" fontId="2" fillId="0" borderId="37" xfId="20961" applyFont="1" applyFill="1" applyBorder="1" applyAlignment="1" applyProtection="1">
      <alignment horizontal="left" wrapText="1"/>
    </xf>
    <xf numFmtId="0" fontId="0" fillId="0" borderId="0" xfId="0" applyAlignment="1">
      <alignment wrapText="1"/>
    </xf>
    <xf numFmtId="0" fontId="43" fillId="73" borderId="12" xfId="20964" applyFont="1" applyFill="1" applyBorder="1" applyAlignment="1">
      <alignment vertical="center"/>
    </xf>
    <xf numFmtId="0" fontId="43" fillId="73" borderId="8" xfId="20964" applyFont="1" applyFill="1" applyBorder="1" applyAlignment="1">
      <alignment vertical="center"/>
    </xf>
    <xf numFmtId="0" fontId="43" fillId="73" borderId="56" xfId="20964" applyFont="1" applyFill="1" applyBorder="1" applyAlignment="1">
      <alignment vertical="center"/>
    </xf>
    <xf numFmtId="0" fontId="95" fillId="62" borderId="37" xfId="20964" applyFont="1" applyFill="1" applyBorder="1" applyAlignment="1">
      <alignment horizontal="center" vertical="center"/>
    </xf>
    <xf numFmtId="0" fontId="95" fillId="62" borderId="56" xfId="20964" applyFont="1" applyFill="1" applyBorder="1" applyAlignment="1">
      <alignment horizontal="left" vertical="center" wrapText="1"/>
    </xf>
    <xf numFmtId="0" fontId="94" fillId="74" borderId="6" xfId="20964" applyFont="1" applyFill="1" applyBorder="1" applyAlignment="1">
      <alignment horizontal="center" vertical="center"/>
    </xf>
    <xf numFmtId="0" fontId="94" fillId="74" borderId="8" xfId="20964" applyFont="1" applyFill="1" applyBorder="1" applyAlignment="1">
      <alignment vertical="top" wrapText="1"/>
    </xf>
    <xf numFmtId="0" fontId="96" fillId="62" borderId="37" xfId="20964" applyFont="1" applyFill="1" applyBorder="1" applyAlignment="1">
      <alignment horizontal="center" vertical="center"/>
    </xf>
    <xf numFmtId="0" fontId="95" fillId="62" borderId="8" xfId="20964" applyFont="1" applyFill="1" applyBorder="1" applyAlignment="1">
      <alignment vertical="center" wrapText="1"/>
    </xf>
    <xf numFmtId="0" fontId="95" fillId="62" borderId="56" xfId="20964" applyFont="1" applyFill="1" applyBorder="1" applyAlignment="1">
      <alignment horizontal="left" vertical="center"/>
    </xf>
    <xf numFmtId="0" fontId="96" fillId="69" borderId="37" xfId="20964" applyFont="1" applyFill="1" applyBorder="1" applyAlignment="1">
      <alignment horizontal="center" vertical="center"/>
    </xf>
    <xf numFmtId="0" fontId="95" fillId="69" borderId="56" xfId="20964" applyFont="1" applyFill="1" applyBorder="1" applyAlignment="1">
      <alignment horizontal="left" vertical="center"/>
    </xf>
    <xf numFmtId="0" fontId="96" fillId="0" borderId="37" xfId="20964" applyFont="1" applyFill="1" applyBorder="1" applyAlignment="1">
      <alignment horizontal="center" vertical="center"/>
    </xf>
    <xf numFmtId="0" fontId="95" fillId="0" borderId="56" xfId="20964" applyFont="1" applyFill="1" applyBorder="1" applyAlignment="1">
      <alignment horizontal="left" vertical="center"/>
    </xf>
    <xf numFmtId="0" fontId="97" fillId="74" borderId="6" xfId="20964" applyFont="1" applyFill="1" applyBorder="1" applyAlignment="1">
      <alignment horizontal="center" vertical="center"/>
    </xf>
    <xf numFmtId="0" fontId="94" fillId="74" borderId="8" xfId="20964" applyFont="1" applyFill="1" applyBorder="1" applyAlignment="1">
      <alignment vertical="center"/>
    </xf>
    <xf numFmtId="0" fontId="94" fillId="73" borderId="12" xfId="20964" applyFont="1" applyFill="1" applyBorder="1" applyAlignment="1">
      <alignment vertical="center"/>
    </xf>
    <xf numFmtId="0" fontId="94" fillId="73" borderId="8" xfId="20964" applyFont="1" applyFill="1" applyBorder="1" applyAlignment="1">
      <alignment vertical="center"/>
    </xf>
    <xf numFmtId="0" fontId="99" fillId="69" borderId="37" xfId="20964" applyFont="1" applyFill="1" applyBorder="1" applyAlignment="1">
      <alignment horizontal="center" vertical="center"/>
    </xf>
    <xf numFmtId="0" fontId="100" fillId="74" borderId="6" xfId="20964" applyFont="1" applyFill="1" applyBorder="1" applyAlignment="1">
      <alignment horizontal="center" vertical="center"/>
    </xf>
    <xf numFmtId="0" fontId="43" fillId="74" borderId="8" xfId="20964" applyFont="1" applyFill="1" applyBorder="1" applyAlignment="1">
      <alignment vertical="center"/>
    </xf>
    <xf numFmtId="0" fontId="99" fillId="62" borderId="37" xfId="20964" applyFont="1" applyFill="1" applyBorder="1" applyAlignment="1">
      <alignment horizontal="center" vertical="center"/>
    </xf>
    <xf numFmtId="0" fontId="100" fillId="69" borderId="6" xfId="20964" applyFont="1" applyFill="1" applyBorder="1" applyAlignment="1">
      <alignment horizontal="center" vertical="center"/>
    </xf>
    <xf numFmtId="0" fontId="43" fillId="69" borderId="8" xfId="20964" applyFont="1" applyFill="1" applyBorder="1" applyAlignment="1">
      <alignment vertical="center"/>
    </xf>
    <xf numFmtId="0" fontId="96" fillId="62" borderId="6" xfId="20964" applyFont="1" applyFill="1" applyBorder="1" applyAlignment="1">
      <alignment horizontal="center" vertical="center"/>
    </xf>
    <xf numFmtId="0" fontId="17" fillId="62" borderId="6" xfId="20964" applyFont="1" applyFill="1" applyBorder="1" applyAlignment="1">
      <alignment horizontal="center" vertical="center"/>
    </xf>
    <xf numFmtId="0" fontId="3" fillId="0" borderId="6" xfId="0" applyFont="1" applyFill="1" applyBorder="1" applyAlignment="1">
      <alignment horizontal="left" vertical="center" wrapText="1"/>
    </xf>
    <xf numFmtId="10" fontId="4" fillId="71" borderId="6" xfId="0" applyNumberFormat="1" applyFont="1" applyFill="1" applyBorder="1" applyAlignment="1">
      <alignment horizontal="center" vertical="center" wrapText="1"/>
    </xf>
    <xf numFmtId="0" fontId="4" fillId="71"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71" borderId="27" xfId="0" applyFont="1" applyFill="1" applyBorder="1" applyAlignment="1">
      <alignment horizontal="center" vertical="center" wrapText="1"/>
    </xf>
    <xf numFmtId="0" fontId="4" fillId="71" borderId="50" xfId="0" applyFont="1" applyFill="1" applyBorder="1" applyAlignment="1">
      <alignment vertical="center" wrapText="1"/>
    </xf>
    <xf numFmtId="0" fontId="4" fillId="71" borderId="56" xfId="0" applyFont="1" applyFill="1" applyBorder="1" applyAlignment="1">
      <alignment vertical="center" wrapText="1"/>
    </xf>
    <xf numFmtId="0" fontId="4" fillId="71" borderId="57" xfId="0" applyFont="1" applyFill="1" applyBorder="1" applyAlignment="1">
      <alignment vertical="center" wrapText="1"/>
    </xf>
    <xf numFmtId="0" fontId="4" fillId="71" borderId="58" xfId="0" applyFont="1" applyFill="1" applyBorder="1" applyAlignment="1">
      <alignment vertical="center" wrapText="1"/>
    </xf>
    <xf numFmtId="0" fontId="1" fillId="0" borderId="6" xfId="0" applyFont="1" applyBorder="1"/>
    <xf numFmtId="0" fontId="5" fillId="0" borderId="6" xfId="18" applyFill="1" applyBorder="1" applyAlignment="1" applyProtection="1">
      <alignment horizontal="left" vertical="center"/>
    </xf>
    <xf numFmtId="0" fontId="5" fillId="0" borderId="6" xfId="18" applyBorder="1" applyAlignment="1" applyProtection="1"/>
    <xf numFmtId="0" fontId="1" fillId="0" borderId="6" xfId="0" applyFont="1" applyFill="1" applyBorder="1"/>
    <xf numFmtId="0" fontId="5" fillId="0" borderId="6" xfId="18" applyFill="1" applyBorder="1" applyAlignment="1" applyProtection="1">
      <alignment horizontal="left" vertical="center" wrapText="1"/>
    </xf>
    <xf numFmtId="0" fontId="5" fillId="0" borderId="6" xfId="18" applyFill="1" applyBorder="1" applyAlignment="1" applyProtection="1"/>
    <xf numFmtId="0" fontId="43" fillId="0" borderId="26" xfId="0" applyFont="1" applyBorder="1" applyAlignment="1">
      <alignment horizontal="center" vertical="center" wrapText="1"/>
    </xf>
    <xf numFmtId="0" fontId="43" fillId="0" borderId="34" xfId="0" applyFont="1" applyBorder="1" applyAlignment="1">
      <alignment horizontal="center" vertical="center" wrapText="1"/>
    </xf>
    <xf numFmtId="0" fontId="2" fillId="0" borderId="6" xfId="0" applyFont="1" applyBorder="1" applyAlignment="1">
      <alignment wrapText="1"/>
    </xf>
    <xf numFmtId="0" fontId="1" fillId="0" borderId="27" xfId="0" applyFont="1" applyBorder="1" applyAlignment="1"/>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3" fontId="93" fillId="71" borderId="6" xfId="0" applyNumberFormat="1" applyFont="1" applyFill="1" applyBorder="1" applyAlignment="1">
      <alignment vertical="center" wrapText="1"/>
    </xf>
    <xf numFmtId="3" fontId="93" fillId="71" borderId="12" xfId="0" applyNumberFormat="1" applyFont="1" applyFill="1" applyBorder="1" applyAlignment="1">
      <alignment vertical="center" wrapText="1"/>
    </xf>
    <xf numFmtId="3" fontId="93" fillId="71" borderId="33" xfId="0" applyNumberFormat="1" applyFont="1" applyFill="1" applyBorder="1" applyAlignment="1">
      <alignment vertical="center" wrapText="1"/>
    </xf>
    <xf numFmtId="3" fontId="93" fillId="71" borderId="32" xfId="0" applyNumberFormat="1" applyFont="1" applyFill="1" applyBorder="1" applyAlignment="1">
      <alignment vertical="center" wrapText="1"/>
    </xf>
    <xf numFmtId="3" fontId="93" fillId="0" borderId="32" xfId="0" applyNumberFormat="1" applyFont="1" applyBorder="1" applyAlignment="1">
      <alignment vertical="center" wrapText="1"/>
    </xf>
    <xf numFmtId="3" fontId="93" fillId="0" borderId="32" xfId="0" applyNumberFormat="1" applyFont="1" applyFill="1" applyBorder="1" applyAlignment="1">
      <alignment vertical="center" wrapText="1"/>
    </xf>
    <xf numFmtId="3" fontId="93" fillId="71" borderId="59" xfId="0" applyNumberFormat="1" applyFont="1" applyFill="1" applyBorder="1" applyAlignment="1">
      <alignment vertical="center" wrapText="1"/>
    </xf>
    <xf numFmtId="0" fontId="2" fillId="0" borderId="26" xfId="0" applyNumberFormat="1" applyFont="1" applyFill="1" applyBorder="1" applyAlignment="1">
      <alignment horizontal="left" vertical="center" wrapText="1" indent="1"/>
    </xf>
    <xf numFmtId="0" fontId="2" fillId="0" borderId="34" xfId="0" applyNumberFormat="1" applyFont="1" applyFill="1" applyBorder="1" applyAlignment="1">
      <alignment horizontal="left" vertical="center" wrapText="1" indent="1"/>
    </xf>
    <xf numFmtId="14" fontId="2" fillId="0" borderId="0" xfId="0" applyNumberFormat="1" applyFont="1"/>
    <xf numFmtId="169" fontId="2" fillId="2" borderId="0" xfId="21" applyFont="1" applyBorder="1"/>
    <xf numFmtId="169" fontId="2" fillId="2" borderId="60" xfId="21" applyFont="1" applyBorder="1"/>
    <xf numFmtId="0" fontId="2" fillId="0" borderId="25" xfId="0" applyFont="1" applyFill="1" applyBorder="1" applyAlignment="1">
      <alignment horizontal="right" vertical="center" wrapText="1"/>
    </xf>
    <xf numFmtId="0" fontId="2" fillId="70" borderId="25" xfId="0" applyFont="1" applyFill="1" applyBorder="1" applyAlignment="1">
      <alignment horizontal="right" vertical="center"/>
    </xf>
    <xf numFmtId="0" fontId="43" fillId="0" borderId="25" xfId="0" applyFont="1" applyFill="1" applyBorder="1" applyAlignment="1">
      <alignment horizontal="center" vertical="center" wrapText="1"/>
    </xf>
    <xf numFmtId="0" fontId="2" fillId="70" borderId="3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69" borderId="42" xfId="0" applyFont="1" applyFill="1" applyBorder="1"/>
    <xf numFmtId="0" fontId="3" fillId="69" borderId="61" xfId="0" applyFont="1" applyFill="1" applyBorder="1" applyAlignment="1">
      <alignment wrapText="1"/>
    </xf>
    <xf numFmtId="0" fontId="3" fillId="69" borderId="62" xfId="0" applyFont="1" applyFill="1" applyBorder="1"/>
    <xf numFmtId="0" fontId="4" fillId="69" borderId="63"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41" xfId="0" applyFont="1" applyFill="1" applyBorder="1"/>
    <xf numFmtId="0" fontId="4"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60"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27" xfId="2" applyNumberFormat="1" applyFont="1" applyBorder="1"/>
    <xf numFmtId="0" fontId="92" fillId="0" borderId="6" xfId="0" applyFont="1" applyBorder="1" applyAlignment="1">
      <alignment horizontal="left" wrapText="1" indent="2"/>
    </xf>
    <xf numFmtId="0" fontId="4" fillId="0" borderId="25" xfId="0" applyFont="1" applyBorder="1"/>
    <xf numFmtId="0" fontId="4" fillId="0" borderId="6" xfId="0" applyFont="1" applyBorder="1" applyAlignment="1">
      <alignment wrapText="1"/>
    </xf>
    <xf numFmtId="164" fontId="4" fillId="0" borderId="27" xfId="2" applyNumberFormat="1" applyFont="1" applyBorder="1"/>
    <xf numFmtId="0" fontId="101" fillId="69" borderId="41" xfId="0" applyFont="1" applyFill="1" applyBorder="1" applyAlignment="1">
      <alignment horizontal="left"/>
    </xf>
    <xf numFmtId="0" fontId="101" fillId="69" borderId="0" xfId="0" applyFont="1" applyFill="1" applyBorder="1" applyAlignment="1">
      <alignment horizontal="center"/>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60" xfId="2" applyNumberFormat="1" applyFont="1" applyFill="1" applyBorder="1"/>
    <xf numFmtId="0" fontId="9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60" xfId="0" applyFont="1" applyFill="1" applyBorder="1"/>
    <xf numFmtId="0" fontId="4" fillId="0" borderId="30" xfId="0" applyFont="1" applyBorder="1"/>
    <xf numFmtId="0" fontId="4" fillId="0" borderId="28" xfId="0" applyFont="1" applyBorder="1" applyAlignment="1">
      <alignment wrapText="1"/>
    </xf>
    <xf numFmtId="10" fontId="4" fillId="0" borderId="29" xfId="1" applyNumberFormat="1" applyFont="1" applyBorder="1"/>
    <xf numFmtId="0" fontId="2" fillId="70" borderId="52" xfId="0" applyFont="1" applyFill="1" applyBorder="1" applyAlignment="1">
      <alignment horizontal="right" vertical="center"/>
    </xf>
    <xf numFmtId="0" fontId="2" fillId="0" borderId="37" xfId="0" applyFont="1" applyBorder="1" applyAlignment="1">
      <alignment vertical="center" wrapText="1"/>
    </xf>
    <xf numFmtId="192" fontId="80" fillId="70" borderId="37" xfId="0" applyNumberFormat="1" applyFont="1" applyFill="1" applyBorder="1" applyAlignment="1" applyProtection="1">
      <alignment vertical="center"/>
      <protection locked="0"/>
    </xf>
    <xf numFmtId="192" fontId="80" fillId="70" borderId="64" xfId="0" applyNumberFormat="1" applyFont="1" applyFill="1" applyBorder="1" applyAlignment="1" applyProtection="1">
      <alignment vertical="center"/>
      <protection locked="0"/>
    </xf>
    <xf numFmtId="0" fontId="102" fillId="0" borderId="0" xfId="12" applyFont="1" applyFill="1" applyBorder="1" applyProtection="1"/>
    <xf numFmtId="0" fontId="102" fillId="0" borderId="0" xfId="12" applyFont="1" applyFill="1" applyBorder="1" applyAlignment="1" applyProtection="1"/>
    <xf numFmtId="0" fontId="104" fillId="0" borderId="0" xfId="12" applyFont="1" applyFill="1" applyBorder="1" applyAlignment="1" applyProtection="1"/>
    <xf numFmtId="0" fontId="103" fillId="0" borderId="0" xfId="0" applyFont="1" applyFill="1"/>
    <xf numFmtId="0" fontId="105" fillId="0" borderId="46" xfId="0" applyNumberFormat="1" applyFont="1" applyFill="1" applyBorder="1" applyAlignment="1">
      <alignment horizontal="left" vertical="center" wrapText="1"/>
    </xf>
    <xf numFmtId="0" fontId="5" fillId="0" borderId="6" xfId="18" applyBorder="1" applyAlignment="1" applyProtection="1"/>
    <xf numFmtId="0" fontId="103" fillId="0" borderId="0" xfId="0" applyFont="1" applyFill="1" applyAlignment="1">
      <alignment horizontal="left" vertical="top" wrapText="1"/>
    </xf>
    <xf numFmtId="0" fontId="2" fillId="0" borderId="6" xfId="0" applyFont="1" applyFill="1" applyBorder="1" applyAlignment="1" applyProtection="1">
      <alignment horizontal="center" vertical="center" wrapText="1"/>
    </xf>
    <xf numFmtId="0" fontId="101" fillId="0" borderId="6" xfId="0" applyFont="1" applyBorder="1" applyAlignment="1">
      <alignment horizontal="center" vertical="center"/>
    </xf>
    <xf numFmtId="0" fontId="0" fillId="0" borderId="6" xfId="0" applyBorder="1" applyAlignment="1">
      <alignment horizontal="center"/>
    </xf>
    <xf numFmtId="0" fontId="113" fillId="69" borderId="6" xfId="20966" applyFont="1" applyFill="1" applyBorder="1" applyAlignment="1">
      <alignment horizontal="left" vertical="center" wrapText="1"/>
    </xf>
    <xf numFmtId="0" fontId="114" fillId="0" borderId="6" xfId="20966" applyFont="1" applyFill="1" applyBorder="1" applyAlignment="1">
      <alignment horizontal="left" vertical="center" wrapText="1" indent="1"/>
    </xf>
    <xf numFmtId="0" fontId="115" fillId="69" borderId="65" xfId="0" applyFont="1" applyFill="1" applyBorder="1" applyAlignment="1">
      <alignment horizontal="left" vertical="center" wrapText="1"/>
    </xf>
    <xf numFmtId="0" fontId="114" fillId="69" borderId="6" xfId="20966" applyFont="1" applyFill="1" applyBorder="1" applyAlignment="1">
      <alignment horizontal="left" vertical="center" wrapText="1" indent="1"/>
    </xf>
    <xf numFmtId="0" fontId="113" fillId="0" borderId="65" xfId="0" applyFont="1" applyFill="1" applyBorder="1" applyAlignment="1">
      <alignment horizontal="left" vertical="center" wrapText="1"/>
    </xf>
    <xf numFmtId="0" fontId="115" fillId="0" borderId="65" xfId="0" applyFont="1" applyFill="1" applyBorder="1" applyAlignment="1">
      <alignment horizontal="left" vertical="center" wrapText="1"/>
    </xf>
    <xf numFmtId="0" fontId="115" fillId="0" borderId="65" xfId="0" applyFont="1" applyFill="1" applyBorder="1" applyAlignment="1">
      <alignment vertical="center" wrapText="1"/>
    </xf>
    <xf numFmtId="0" fontId="116" fillId="0" borderId="65" xfId="0" applyFont="1" applyFill="1" applyBorder="1" applyAlignment="1">
      <alignment horizontal="left" vertical="center" wrapText="1" indent="1"/>
    </xf>
    <xf numFmtId="0" fontId="116" fillId="69" borderId="65" xfId="0" applyFont="1" applyFill="1" applyBorder="1" applyAlignment="1">
      <alignment horizontal="left" vertical="center" wrapText="1" indent="1"/>
    </xf>
    <xf numFmtId="0" fontId="115" fillId="69" borderId="66" xfId="0" applyFont="1" applyFill="1" applyBorder="1" applyAlignment="1">
      <alignment horizontal="left" vertical="center" wrapText="1"/>
    </xf>
    <xf numFmtId="0" fontId="116" fillId="0" borderId="6" xfId="20966" applyFont="1" applyFill="1" applyBorder="1" applyAlignment="1">
      <alignment horizontal="left" vertical="center" wrapText="1" indent="1"/>
    </xf>
    <xf numFmtId="0" fontId="115" fillId="0" borderId="6" xfId="0" applyFont="1" applyFill="1" applyBorder="1" applyAlignment="1">
      <alignment horizontal="left" vertical="center" wrapText="1"/>
    </xf>
    <xf numFmtId="0" fontId="117" fillId="0" borderId="6" xfId="20966" applyFont="1" applyFill="1" applyBorder="1" applyAlignment="1">
      <alignment horizontal="center" vertical="center" wrapText="1"/>
    </xf>
    <xf numFmtId="0" fontId="115" fillId="69" borderId="67" xfId="0" applyFont="1" applyFill="1" applyBorder="1" applyAlignment="1">
      <alignment horizontal="left" vertical="center" wrapText="1"/>
    </xf>
    <xf numFmtId="0" fontId="0" fillId="0" borderId="6" xfId="0" applyBorder="1" applyAlignment="1">
      <alignment horizontal="center"/>
    </xf>
    <xf numFmtId="0" fontId="114" fillId="69" borderId="6" xfId="20966" applyFont="1" applyFill="1" applyBorder="1" applyAlignment="1">
      <alignment horizontal="left" vertical="center" wrapText="1" indent="1"/>
    </xf>
    <xf numFmtId="0" fontId="114" fillId="69" borderId="65" xfId="0" applyFont="1" applyFill="1" applyBorder="1" applyAlignment="1">
      <alignment horizontal="left" vertical="center" wrapText="1" indent="1"/>
    </xf>
    <xf numFmtId="0" fontId="114" fillId="0" borderId="6" xfId="20966" applyFont="1" applyFill="1" applyBorder="1" applyAlignment="1">
      <alignment horizontal="left" vertical="center" wrapText="1" indent="1"/>
    </xf>
    <xf numFmtId="0" fontId="115" fillId="0" borderId="65" xfId="0" applyFont="1" applyBorder="1" applyAlignment="1">
      <alignment horizontal="left" vertical="center" wrapText="1"/>
    </xf>
    <xf numFmtId="0" fontId="114" fillId="0" borderId="65" xfId="0" applyFont="1" applyBorder="1" applyAlignment="1">
      <alignment horizontal="left" vertical="center" wrapText="1" indent="1"/>
    </xf>
    <xf numFmtId="0" fontId="114" fillId="0" borderId="66" xfId="0" applyFont="1" applyBorder="1" applyAlignment="1">
      <alignment horizontal="left" vertical="center" wrapText="1" indent="1"/>
    </xf>
    <xf numFmtId="0" fontId="115" fillId="0" borderId="6" xfId="20966" applyFont="1" applyFill="1" applyBorder="1" applyAlignment="1">
      <alignment horizontal="left" vertical="center" wrapText="1"/>
    </xf>
    <xf numFmtId="0" fontId="115" fillId="0" borderId="6" xfId="0" applyFont="1" applyFill="1" applyBorder="1" applyAlignment="1">
      <alignment vertical="center" wrapText="1"/>
    </xf>
    <xf numFmtId="0" fontId="117" fillId="0" borderId="6" xfId="20966" applyFont="1" applyFill="1" applyBorder="1" applyAlignment="1">
      <alignment horizontal="center" vertical="center" wrapText="1"/>
    </xf>
    <xf numFmtId="0" fontId="115" fillId="69" borderId="6" xfId="20966" applyFont="1" applyFill="1" applyBorder="1" applyAlignment="1">
      <alignment horizontal="left" vertical="center" wrapText="1"/>
    </xf>
    <xf numFmtId="0" fontId="118" fillId="0" borderId="0" xfId="0" applyFont="1" applyAlignment="1">
      <alignment horizontal="justify"/>
    </xf>
    <xf numFmtId="0" fontId="115" fillId="0" borderId="6"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6" xfId="0" applyFont="1" applyFill="1" applyBorder="1" applyAlignment="1" applyProtection="1">
      <alignment horizontal="center" vertical="center" wrapText="1"/>
    </xf>
    <xf numFmtId="0" fontId="0" fillId="0" borderId="6" xfId="0" applyBorder="1" applyAlignment="1">
      <alignment horizontal="center" vertical="center"/>
    </xf>
    <xf numFmtId="0" fontId="115" fillId="0" borderId="68" xfId="0" applyFont="1" applyFill="1" applyBorder="1" applyAlignment="1">
      <alignment horizontal="justify" vertical="center" wrapText="1"/>
    </xf>
    <xf numFmtId="0" fontId="114" fillId="0" borderId="65" xfId="0" applyFont="1" applyFill="1" applyBorder="1" applyAlignment="1">
      <alignment horizontal="left" vertical="center" wrapText="1" indent="1"/>
    </xf>
    <xf numFmtId="0" fontId="114" fillId="0" borderId="66" xfId="0" applyFont="1" applyFill="1" applyBorder="1" applyAlignment="1">
      <alignment horizontal="left" vertical="center" wrapText="1" indent="1"/>
    </xf>
    <xf numFmtId="0" fontId="115" fillId="0" borderId="65" xfId="0" applyFont="1" applyFill="1" applyBorder="1" applyAlignment="1">
      <alignment horizontal="justify" vertical="center" wrapText="1"/>
    </xf>
    <xf numFmtId="0" fontId="113" fillId="0" borderId="65" xfId="0" applyFont="1" applyFill="1" applyBorder="1" applyAlignment="1">
      <alignment horizontal="justify" vertical="center" wrapText="1"/>
    </xf>
    <xf numFmtId="0" fontId="115" fillId="69" borderId="65" xfId="0" applyFont="1" applyFill="1" applyBorder="1" applyAlignment="1">
      <alignment horizontal="justify" vertical="center" wrapText="1"/>
    </xf>
    <xf numFmtId="0" fontId="115" fillId="0" borderId="66" xfId="0" applyFont="1" applyFill="1" applyBorder="1" applyAlignment="1">
      <alignment horizontal="justify" vertical="center" wrapText="1"/>
    </xf>
    <xf numFmtId="0" fontId="115" fillId="0" borderId="67" xfId="0" applyFont="1" applyFill="1" applyBorder="1" applyAlignment="1">
      <alignment horizontal="justify" vertical="center" wrapText="1"/>
    </xf>
    <xf numFmtId="0" fontId="113" fillId="0" borderId="65" xfId="0" applyFont="1" applyFill="1" applyBorder="1" applyAlignment="1">
      <alignment vertical="center" wrapText="1"/>
    </xf>
    <xf numFmtId="0" fontId="114" fillId="0" borderId="65" xfId="0" applyFont="1" applyFill="1" applyBorder="1" applyAlignment="1">
      <alignment horizontal="left" vertical="center" wrapText="1"/>
    </xf>
    <xf numFmtId="0" fontId="115" fillId="0" borderId="69" xfId="0" applyFont="1" applyFill="1" applyBorder="1" applyAlignment="1">
      <alignment vertical="center" wrapText="1"/>
    </xf>
    <xf numFmtId="0" fontId="115" fillId="69" borderId="65" xfId="0" applyFont="1" applyFill="1" applyBorder="1" applyAlignment="1">
      <alignment vertical="center" wrapText="1"/>
    </xf>
    <xf numFmtId="0" fontId="94" fillId="0" borderId="56" xfId="0" applyNumberFormat="1" applyFont="1" applyFill="1" applyBorder="1" applyAlignment="1">
      <alignment vertical="center" wrapText="1"/>
    </xf>
    <xf numFmtId="192" fontId="87" fillId="0" borderId="6" xfId="0" applyNumberFormat="1" applyFont="1" applyFill="1" applyBorder="1" applyAlignment="1" applyProtection="1">
      <alignment horizontal="right"/>
    </xf>
    <xf numFmtId="192" fontId="87" fillId="71" borderId="6" xfId="0" applyNumberFormat="1" applyFont="1" applyFill="1" applyBorder="1" applyAlignment="1" applyProtection="1">
      <alignment horizontal="right"/>
    </xf>
    <xf numFmtId="192" fontId="87" fillId="71" borderId="27" xfId="0" applyNumberFormat="1" applyFont="1" applyFill="1" applyBorder="1" applyAlignment="1" applyProtection="1">
      <alignment horizontal="right"/>
    </xf>
    <xf numFmtId="0" fontId="2" fillId="0" borderId="56" xfId="0" applyNumberFormat="1" applyFont="1" applyFill="1" applyBorder="1" applyAlignment="1">
      <alignment horizontal="left" vertical="center" wrapText="1" indent="4"/>
    </xf>
    <xf numFmtId="0" fontId="43" fillId="0" borderId="56" xfId="0" applyNumberFormat="1" applyFont="1" applyFill="1" applyBorder="1" applyAlignment="1">
      <alignment vertical="center" wrapText="1"/>
    </xf>
    <xf numFmtId="0" fontId="2" fillId="0" borderId="6" xfId="0" applyFont="1" applyFill="1" applyBorder="1" applyAlignment="1" applyProtection="1">
      <alignment horizontal="left" vertical="center" indent="11"/>
      <protection locked="0"/>
    </xf>
    <xf numFmtId="0" fontId="44" fillId="0" borderId="6" xfId="0" applyFont="1" applyFill="1" applyBorder="1" applyAlignment="1" applyProtection="1">
      <alignment horizontal="left" vertical="center" indent="17"/>
      <protection locked="0"/>
    </xf>
    <xf numFmtId="0" fontId="101" fillId="0" borderId="6" xfId="0" applyFont="1" applyBorder="1" applyAlignment="1">
      <alignment vertical="center"/>
    </xf>
    <xf numFmtId="0" fontId="88" fillId="0" borderId="6" xfId="0" applyNumberFormat="1" applyFont="1" applyFill="1" applyBorder="1" applyAlignment="1">
      <alignment vertical="center" wrapText="1"/>
    </xf>
    <xf numFmtId="0" fontId="89" fillId="0" borderId="56" xfId="0" applyNumberFormat="1" applyFont="1" applyFill="1" applyBorder="1" applyAlignment="1">
      <alignment horizontal="left" vertical="center" wrapText="1"/>
    </xf>
    <xf numFmtId="0" fontId="2" fillId="0" borderId="56" xfId="0" applyNumberFormat="1" applyFont="1" applyFill="1" applyBorder="1" applyAlignment="1">
      <alignment horizontal="left" vertical="center" wrapText="1"/>
    </xf>
    <xf numFmtId="192" fontId="87" fillId="0" borderId="0" xfId="0" applyNumberFormat="1" applyFont="1" applyFill="1" applyBorder="1" applyAlignment="1" applyProtection="1">
      <alignment horizontal="right"/>
    </xf>
    <xf numFmtId="0" fontId="114" fillId="69" borderId="66" xfId="0" applyFont="1" applyFill="1" applyBorder="1" applyAlignment="1">
      <alignment horizontal="left" vertical="center" wrapText="1" indent="1"/>
    </xf>
    <xf numFmtId="0" fontId="114" fillId="69" borderId="6" xfId="0" applyFont="1" applyFill="1" applyBorder="1" applyAlignment="1">
      <alignment horizontal="left" vertical="center" wrapText="1" indent="1"/>
    </xf>
    <xf numFmtId="0" fontId="115" fillId="0" borderId="6" xfId="0" applyFont="1" applyBorder="1" applyAlignment="1">
      <alignment horizontal="left" vertical="center" wrapText="1"/>
    </xf>
    <xf numFmtId="0" fontId="114" fillId="0" borderId="6" xfId="0" applyFont="1" applyBorder="1" applyAlignment="1">
      <alignment horizontal="left" vertical="center" wrapText="1" indent="1"/>
    </xf>
    <xf numFmtId="0" fontId="115" fillId="69" borderId="6" xfId="0" applyFont="1" applyFill="1" applyBorder="1" applyAlignment="1">
      <alignment horizontal="left" vertical="center" wrapText="1"/>
    </xf>
    <xf numFmtId="0" fontId="116" fillId="69" borderId="6" xfId="0" applyFont="1" applyFill="1" applyBorder="1" applyAlignment="1">
      <alignment horizontal="left" vertical="center" wrapText="1" indent="1"/>
    </xf>
    <xf numFmtId="0" fontId="118" fillId="0" borderId="6" xfId="0" applyFont="1" applyBorder="1" applyAlignment="1">
      <alignment horizontal="justify"/>
    </xf>
    <xf numFmtId="0" fontId="114" fillId="0" borderId="6" xfId="0" applyFont="1" applyFill="1" applyBorder="1" applyAlignment="1">
      <alignment horizontal="left" vertical="center" wrapText="1" indent="1"/>
    </xf>
    <xf numFmtId="0" fontId="103" fillId="0" borderId="0" xfId="0" applyFont="1"/>
    <xf numFmtId="0" fontId="106" fillId="0" borderId="6" xfId="0" applyFont="1" applyBorder="1"/>
    <xf numFmtId="49" fontId="108" fillId="0" borderId="6" xfId="7" applyNumberFormat="1" applyFont="1" applyFill="1" applyBorder="1" applyAlignment="1" applyProtection="1">
      <alignment horizontal="right" vertical="center"/>
      <protection locked="0"/>
    </xf>
    <xf numFmtId="0" fontId="107" fillId="69" borderId="6" xfId="14" applyFont="1" applyFill="1" applyBorder="1" applyAlignment="1" applyProtection="1">
      <alignment horizontal="left" vertical="center" wrapText="1"/>
      <protection locked="0"/>
    </xf>
    <xf numFmtId="49" fontId="107" fillId="69" borderId="6" xfId="7" applyNumberFormat="1" applyFont="1" applyFill="1" applyBorder="1" applyAlignment="1" applyProtection="1">
      <alignment horizontal="right" vertical="center"/>
      <protection locked="0"/>
    </xf>
    <xf numFmtId="0" fontId="107" fillId="0" borderId="6" xfId="14" applyFont="1" applyFill="1" applyBorder="1" applyAlignment="1" applyProtection="1">
      <alignment horizontal="left" vertical="center" wrapText="1"/>
      <protection locked="0"/>
    </xf>
    <xf numFmtId="49" fontId="107" fillId="0" borderId="6" xfId="7" applyNumberFormat="1" applyFont="1" applyFill="1" applyBorder="1" applyAlignment="1" applyProtection="1">
      <alignment horizontal="right" vertical="center"/>
      <protection locked="0"/>
    </xf>
    <xf numFmtId="0" fontId="109" fillId="0" borderId="6" xfId="14" applyFont="1" applyFill="1" applyBorder="1" applyAlignment="1" applyProtection="1">
      <alignment horizontal="left" vertical="center" wrapText="1"/>
      <protection locked="0"/>
    </xf>
    <xf numFmtId="0" fontId="106" fillId="0" borderId="6" xfId="0" applyFont="1" applyFill="1" applyBorder="1" applyAlignment="1">
      <alignment horizontal="center" vertical="center" wrapText="1"/>
    </xf>
    <xf numFmtId="14" fontId="103" fillId="0" borderId="0" xfId="0" applyNumberFormat="1" applyFont="1"/>
    <xf numFmtId="43" fontId="89" fillId="0" borderId="0" xfId="2" applyFont="1"/>
    <xf numFmtId="0" fontId="103" fillId="0" borderId="0" xfId="0" applyFont="1" applyAlignment="1">
      <alignment wrapText="1"/>
    </xf>
    <xf numFmtId="166" fontId="102" fillId="71" borderId="6" xfId="20965" applyFont="1" applyFill="1" applyBorder="1"/>
    <xf numFmtId="0" fontId="102" fillId="0" borderId="6" xfId="0" applyFont="1" applyBorder="1"/>
    <xf numFmtId="0" fontId="102" fillId="0" borderId="6" xfId="0" applyFont="1" applyFill="1" applyBorder="1"/>
    <xf numFmtId="0" fontId="102" fillId="0" borderId="6" xfId="0" applyFont="1" applyBorder="1" applyAlignment="1">
      <alignment horizontal="left" indent="8"/>
    </xf>
    <xf numFmtId="0" fontId="102" fillId="0" borderId="6" xfId="0" applyFont="1" applyBorder="1" applyAlignment="1">
      <alignment wrapText="1"/>
    </xf>
    <xf numFmtId="0" fontId="106" fillId="0" borderId="0" xfId="0" applyFont="1"/>
    <xf numFmtId="0" fontId="105" fillId="0" borderId="6" xfId="0" applyFont="1" applyBorder="1"/>
    <xf numFmtId="49" fontId="108" fillId="0" borderId="6" xfId="7" applyNumberFormat="1" applyFont="1" applyFill="1" applyBorder="1" applyAlignment="1" applyProtection="1">
      <alignment horizontal="right" vertical="center" wrapText="1"/>
      <protection locked="0"/>
    </xf>
    <xf numFmtId="49" fontId="107" fillId="69" borderId="6" xfId="7" applyNumberFormat="1" applyFont="1" applyFill="1" applyBorder="1" applyAlignment="1" applyProtection="1">
      <alignment horizontal="right" vertical="center" wrapText="1"/>
      <protection locked="0"/>
    </xf>
    <xf numFmtId="49" fontId="107" fillId="0" borderId="6" xfId="7" applyNumberFormat="1" applyFont="1" applyFill="1" applyBorder="1" applyAlignment="1" applyProtection="1">
      <alignment horizontal="right" vertical="center" wrapText="1"/>
      <protection locked="0"/>
    </xf>
    <xf numFmtId="0" fontId="102" fillId="0" borderId="6" xfId="0" applyFont="1" applyBorder="1" applyAlignment="1">
      <alignment horizontal="center" vertical="center" wrapText="1"/>
    </xf>
    <xf numFmtId="0" fontId="102" fillId="0" borderId="37" xfId="0" applyFont="1" applyFill="1" applyBorder="1" applyAlignment="1">
      <alignment horizontal="center" vertical="center" wrapText="1"/>
    </xf>
    <xf numFmtId="0" fontId="102" fillId="0" borderId="6" xfId="0" applyFont="1" applyBorder="1" applyAlignment="1">
      <alignment horizontal="center" vertical="center"/>
    </xf>
    <xf numFmtId="0" fontId="102" fillId="0" borderId="0" xfId="0" applyFont="1"/>
    <xf numFmtId="0" fontId="102" fillId="0" borderId="0" xfId="0" applyFont="1" applyAlignment="1">
      <alignment wrapText="1"/>
    </xf>
    <xf numFmtId="14" fontId="102" fillId="0" borderId="0" xfId="0" applyNumberFormat="1" applyFont="1"/>
    <xf numFmtId="0" fontId="103" fillId="0" borderId="0" xfId="0" applyFont="1" applyBorder="1"/>
    <xf numFmtId="0" fontId="103" fillId="0" borderId="0" xfId="0" applyFont="1" applyBorder="1" applyAlignment="1">
      <alignment horizontal="left"/>
    </xf>
    <xf numFmtId="0" fontId="105" fillId="0" borderId="6" xfId="0" applyFont="1" applyFill="1" applyBorder="1"/>
    <xf numFmtId="0" fontId="102" fillId="0" borderId="6" xfId="0" applyNumberFormat="1" applyFont="1" applyFill="1" applyBorder="1" applyAlignment="1">
      <alignment horizontal="left" vertical="center" wrapText="1"/>
    </xf>
    <xf numFmtId="0" fontId="105" fillId="0" borderId="6" xfId="0" applyFont="1" applyFill="1" applyBorder="1" applyAlignment="1">
      <alignment horizontal="left" wrapText="1" indent="1"/>
    </xf>
    <xf numFmtId="0" fontId="105" fillId="0" borderId="6" xfId="0" applyFont="1" applyFill="1" applyBorder="1" applyAlignment="1">
      <alignment horizontal="left" vertical="center" indent="1"/>
    </xf>
    <xf numFmtId="0" fontId="102" fillId="0" borderId="6" xfId="0" applyFont="1" applyFill="1" applyBorder="1" applyAlignment="1">
      <alignment horizontal="left" wrapText="1" indent="1"/>
    </xf>
    <xf numFmtId="0" fontId="102" fillId="0" borderId="6" xfId="0" applyFont="1" applyFill="1" applyBorder="1" applyAlignment="1">
      <alignment horizontal="left" indent="1"/>
    </xf>
    <xf numFmtId="0" fontId="102" fillId="0" borderId="6" xfId="0" applyFont="1" applyFill="1" applyBorder="1" applyAlignment="1">
      <alignment horizontal="left" wrapText="1" indent="4"/>
    </xf>
    <xf numFmtId="0" fontId="102" fillId="0" borderId="6" xfId="0" applyNumberFormat="1" applyFont="1" applyFill="1" applyBorder="1" applyAlignment="1">
      <alignment horizontal="left" indent="3"/>
    </xf>
    <xf numFmtId="0" fontId="105" fillId="0" borderId="6" xfId="0" applyFont="1" applyFill="1" applyBorder="1" applyAlignment="1">
      <alignment horizontal="left" indent="1"/>
    </xf>
    <xf numFmtId="0" fontId="103" fillId="75" borderId="6" xfId="0" applyFont="1" applyFill="1" applyBorder="1"/>
    <xf numFmtId="0" fontId="106" fillId="0" borderId="16" xfId="0" applyFont="1" applyBorder="1"/>
    <xf numFmtId="0" fontId="106" fillId="0" borderId="6" xfId="0" applyFont="1" applyFill="1" applyBorder="1"/>
    <xf numFmtId="0" fontId="103" fillId="0" borderId="6" xfId="0" applyFont="1" applyFill="1" applyBorder="1" applyAlignment="1">
      <alignment horizontal="left" wrapText="1" indent="2"/>
    </xf>
    <xf numFmtId="0" fontId="103" fillId="0" borderId="6" xfId="0" applyFont="1" applyFill="1" applyBorder="1"/>
    <xf numFmtId="0" fontId="103" fillId="0" borderId="6" xfId="0" applyFont="1" applyFill="1" applyBorder="1" applyAlignment="1">
      <alignment horizontal="left" wrapText="1"/>
    </xf>
    <xf numFmtId="0" fontId="102" fillId="0" borderId="0" xfId="0" applyFont="1" applyBorder="1"/>
    <xf numFmtId="0" fontId="102" fillId="0" borderId="6" xfId="0" applyFont="1" applyBorder="1" applyAlignment="1">
      <alignment horizontal="left" indent="1"/>
    </xf>
    <xf numFmtId="0" fontId="102" fillId="0" borderId="6" xfId="0" applyFont="1" applyBorder="1" applyAlignment="1">
      <alignment horizontal="center"/>
    </xf>
    <xf numFmtId="0" fontId="102" fillId="0" borderId="0" xfId="0" applyFont="1" applyBorder="1" applyAlignment="1">
      <alignment horizontal="center" vertical="center"/>
    </xf>
    <xf numFmtId="0" fontId="102" fillId="0" borderId="6" xfId="0" applyFont="1" applyFill="1" applyBorder="1" applyAlignment="1">
      <alignment horizontal="center" vertical="center" wrapText="1"/>
    </xf>
    <xf numFmtId="0" fontId="102" fillId="0" borderId="16" xfId="0" applyFont="1" applyBorder="1" applyAlignment="1">
      <alignment horizontal="center" vertical="center" wrapText="1"/>
    </xf>
    <xf numFmtId="0" fontId="102" fillId="0" borderId="16" xfId="0" applyFont="1" applyBorder="1" applyAlignment="1">
      <alignment wrapText="1"/>
    </xf>
    <xf numFmtId="0" fontId="102" fillId="0" borderId="0" xfId="0" applyFont="1" applyBorder="1" applyAlignment="1">
      <alignment horizontal="center" vertical="center" wrapText="1"/>
    </xf>
    <xf numFmtId="0" fontId="102" fillId="0" borderId="70"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56" xfId="0" applyFont="1" applyFill="1" applyBorder="1" applyAlignment="1">
      <alignment horizontal="center" vertical="center" wrapText="1"/>
    </xf>
    <xf numFmtId="0" fontId="102" fillId="0" borderId="49" xfId="0" applyFont="1" applyFill="1" applyBorder="1" applyAlignment="1">
      <alignment horizontal="center" vertical="center" wrapText="1"/>
    </xf>
    <xf numFmtId="0" fontId="102" fillId="0" borderId="0" xfId="0" applyFont="1" applyFill="1"/>
    <xf numFmtId="0" fontId="102" fillId="0" borderId="29" xfId="0" applyFont="1" applyFill="1" applyBorder="1"/>
    <xf numFmtId="0" fontId="102" fillId="0" borderId="28" xfId="0" applyFont="1" applyFill="1" applyBorder="1"/>
    <xf numFmtId="49" fontId="102" fillId="0" borderId="29" xfId="0" applyNumberFormat="1" applyFont="1" applyFill="1" applyBorder="1" applyAlignment="1">
      <alignment horizontal="left" wrapText="1" indent="1"/>
    </xf>
    <xf numFmtId="0" fontId="102" fillId="0" borderId="30" xfId="0" applyNumberFormat="1" applyFont="1" applyFill="1" applyBorder="1" applyAlignment="1">
      <alignment horizontal="left" wrapText="1" indent="1"/>
    </xf>
    <xf numFmtId="0" fontId="102" fillId="0" borderId="27" xfId="0" applyFont="1" applyFill="1" applyBorder="1"/>
    <xf numFmtId="49" fontId="102" fillId="0" borderId="27" xfId="0" applyNumberFormat="1" applyFont="1" applyFill="1" applyBorder="1" applyAlignment="1">
      <alignment horizontal="left" wrapText="1" indent="1"/>
    </xf>
    <xf numFmtId="0" fontId="102" fillId="0" borderId="25" xfId="0" applyNumberFormat="1" applyFont="1" applyFill="1" applyBorder="1" applyAlignment="1">
      <alignment horizontal="left" wrapText="1" indent="1"/>
    </xf>
    <xf numFmtId="49" fontId="102" fillId="0" borderId="25" xfId="0" applyNumberFormat="1" applyFont="1" applyFill="1" applyBorder="1" applyAlignment="1">
      <alignment horizontal="left" wrapText="1" indent="3"/>
    </xf>
    <xf numFmtId="49" fontId="102" fillId="0" borderId="27" xfId="0" applyNumberFormat="1" applyFont="1" applyFill="1" applyBorder="1" applyAlignment="1">
      <alignment horizontal="left" wrapText="1" indent="3"/>
    </xf>
    <xf numFmtId="49" fontId="102" fillId="0" borderId="27" xfId="0" applyNumberFormat="1" applyFont="1" applyFill="1" applyBorder="1" applyAlignment="1">
      <alignment horizontal="left" wrapText="1" indent="2"/>
    </xf>
    <xf numFmtId="49" fontId="102" fillId="0" borderId="25" xfId="0" applyNumberFormat="1" applyFont="1" applyBorder="1" applyAlignment="1">
      <alignment horizontal="left" wrapText="1" indent="2"/>
    </xf>
    <xf numFmtId="49" fontId="102" fillId="0" borderId="27" xfId="0" applyNumberFormat="1" applyFont="1" applyFill="1" applyBorder="1" applyAlignment="1">
      <alignment horizontal="left" vertical="top" wrapText="1" indent="2"/>
    </xf>
    <xf numFmtId="49" fontId="102" fillId="0" borderId="27" xfId="0" applyNumberFormat="1" applyFont="1" applyFill="1" applyBorder="1" applyAlignment="1">
      <alignment horizontal="left" indent="1"/>
    </xf>
    <xf numFmtId="0" fontId="102" fillId="0" borderId="25" xfId="0" applyNumberFormat="1" applyFont="1" applyBorder="1" applyAlignment="1">
      <alignment horizontal="left" indent="1"/>
    </xf>
    <xf numFmtId="0" fontId="102" fillId="0" borderId="27" xfId="0" applyFont="1" applyBorder="1"/>
    <xf numFmtId="49" fontId="102" fillId="0" borderId="25" xfId="0" applyNumberFormat="1" applyFont="1" applyBorder="1" applyAlignment="1">
      <alignment horizontal="left" indent="1"/>
    </xf>
    <xf numFmtId="49" fontId="102" fillId="0" borderId="27" xfId="0" applyNumberFormat="1" applyFont="1" applyFill="1" applyBorder="1" applyAlignment="1">
      <alignment horizontal="left" indent="3"/>
    </xf>
    <xf numFmtId="49" fontId="102" fillId="0" borderId="25" xfId="0" applyNumberFormat="1" applyFont="1" applyBorder="1" applyAlignment="1">
      <alignment horizontal="left" indent="3"/>
    </xf>
    <xf numFmtId="0" fontId="102" fillId="0" borderId="25" xfId="0" applyFont="1" applyBorder="1" applyAlignment="1">
      <alignment horizontal="left" indent="2"/>
    </xf>
    <xf numFmtId="0" fontId="102" fillId="0" borderId="27" xfId="0" applyFont="1" applyBorder="1" applyAlignment="1">
      <alignment horizontal="left" indent="2"/>
    </xf>
    <xf numFmtId="0" fontId="102" fillId="0" borderId="25" xfId="0" applyFont="1" applyBorder="1" applyAlignment="1">
      <alignment horizontal="left" indent="1"/>
    </xf>
    <xf numFmtId="0" fontId="102" fillId="0" borderId="27" xfId="0" applyFont="1" applyBorder="1" applyAlignment="1">
      <alignment horizontal="left" indent="1"/>
    </xf>
    <xf numFmtId="0" fontId="105" fillId="0" borderId="71" xfId="0" applyFont="1" applyBorder="1"/>
    <xf numFmtId="0" fontId="102" fillId="0" borderId="51" xfId="0" applyFont="1" applyBorder="1"/>
    <xf numFmtId="0" fontId="102" fillId="0" borderId="63" xfId="0" applyFont="1" applyBorder="1" applyAlignment="1">
      <alignment horizontal="center" vertical="center" wrapText="1"/>
    </xf>
    <xf numFmtId="0" fontId="102" fillId="0" borderId="27" xfId="0" applyFont="1" applyFill="1" applyBorder="1" applyAlignment="1">
      <alignment horizontal="center" vertical="center" wrapText="1"/>
    </xf>
    <xf numFmtId="0" fontId="102" fillId="0" borderId="0" xfId="0" applyFont="1" applyBorder="1" applyAlignment="1">
      <alignment wrapText="1"/>
    </xf>
    <xf numFmtId="14" fontId="102" fillId="0" borderId="0" xfId="0" applyNumberFormat="1" applyFont="1" applyBorder="1"/>
    <xf numFmtId="0" fontId="102" fillId="0" borderId="0" xfId="0" applyFont="1" applyAlignment="1">
      <alignment horizontal="center" vertical="center"/>
    </xf>
    <xf numFmtId="0" fontId="102" fillId="0" borderId="0" xfId="0" applyFont="1" applyBorder="1" applyAlignment="1">
      <alignment horizontal="left"/>
    </xf>
    <xf numFmtId="0" fontId="105" fillId="0" borderId="6" xfId="0" applyNumberFormat="1" applyFont="1" applyFill="1" applyBorder="1" applyAlignment="1">
      <alignment horizontal="left" vertical="center" wrapText="1"/>
    </xf>
    <xf numFmtId="0" fontId="102" fillId="0" borderId="6" xfId="0" applyFont="1" applyBorder="1" applyAlignment="1">
      <alignment horizontal="center" vertical="center" textRotation="90" wrapText="1"/>
    </xf>
    <xf numFmtId="0" fontId="102" fillId="0" borderId="16" xfId="0" applyFont="1" applyFill="1" applyBorder="1" applyAlignment="1">
      <alignment horizontal="center" vertical="center" wrapText="1"/>
    </xf>
    <xf numFmtId="0" fontId="107" fillId="0" borderId="0" xfId="0" applyFont="1"/>
    <xf numFmtId="0" fontId="87" fillId="0" borderId="0" xfId="0" applyFont="1" applyFill="1" applyBorder="1" applyAlignment="1">
      <alignment wrapText="1"/>
    </xf>
    <xf numFmtId="0" fontId="107" fillId="0" borderId="6" xfId="0" applyFont="1" applyBorder="1"/>
    <xf numFmtId="0" fontId="105" fillId="0" borderId="6" xfId="0" applyFont="1" applyBorder="1" applyAlignment="1">
      <alignment horizontal="center" vertical="center" wrapText="1"/>
    </xf>
    <xf numFmtId="0" fontId="107" fillId="0" borderId="0" xfId="0" applyFont="1" applyAlignment="1">
      <alignment horizontal="center" vertical="center"/>
    </xf>
    <xf numFmtId="0" fontId="121" fillId="0" borderId="0" xfId="0" applyFont="1"/>
    <xf numFmtId="0" fontId="102" fillId="0" borderId="72" xfId="0" applyNumberFormat="1" applyFont="1" applyFill="1" applyBorder="1" applyAlignment="1">
      <alignment horizontal="left" vertical="center" wrapText="1" indent="1" readingOrder="1"/>
    </xf>
    <xf numFmtId="0" fontId="121" fillId="0" borderId="6" xfId="0" applyFont="1" applyBorder="1" applyAlignment="1">
      <alignment horizontal="left" indent="3"/>
    </xf>
    <xf numFmtId="0" fontId="105" fillId="0" borderId="6" xfId="0" applyNumberFormat="1" applyFont="1" applyFill="1" applyBorder="1" applyAlignment="1">
      <alignment vertical="center" wrapText="1" readingOrder="1"/>
    </xf>
    <xf numFmtId="0" fontId="121" fillId="0" borderId="6" xfId="0" applyFont="1" applyFill="1" applyBorder="1" applyAlignment="1">
      <alignment horizontal="left" indent="2"/>
    </xf>
    <xf numFmtId="0" fontId="107" fillId="0" borderId="37" xfId="0" applyFont="1" applyBorder="1"/>
    <xf numFmtId="0" fontId="102" fillId="0" borderId="73" xfId="0" applyNumberFormat="1" applyFont="1" applyFill="1" applyBorder="1" applyAlignment="1">
      <alignment vertical="center" wrapText="1" readingOrder="1"/>
    </xf>
    <xf numFmtId="0" fontId="121" fillId="0" borderId="37" xfId="0" applyFont="1" applyBorder="1" applyAlignment="1">
      <alignment horizontal="left" indent="2"/>
    </xf>
    <xf numFmtId="0" fontId="102" fillId="0" borderId="72" xfId="0" applyNumberFormat="1" applyFont="1" applyFill="1" applyBorder="1" applyAlignment="1">
      <alignment vertical="center" wrapText="1" readingOrder="1"/>
    </xf>
    <xf numFmtId="0" fontId="121" fillId="0" borderId="6" xfId="0" applyFont="1" applyBorder="1" applyAlignment="1">
      <alignment horizontal="left" indent="2"/>
    </xf>
    <xf numFmtId="0" fontId="102" fillId="0" borderId="74" xfId="0" applyNumberFormat="1" applyFont="1" applyFill="1" applyBorder="1" applyAlignment="1">
      <alignment vertical="center" wrapText="1" readingOrder="1"/>
    </xf>
    <xf numFmtId="0" fontId="121" fillId="0" borderId="16" xfId="0" applyFont="1" applyBorder="1"/>
    <xf numFmtId="0" fontId="2" fillId="0" borderId="31" xfId="0" applyNumberFormat="1" applyFont="1" applyFill="1" applyBorder="1" applyAlignment="1">
      <alignment horizontal="left" vertical="center" wrapText="1" indent="1"/>
    </xf>
    <xf numFmtId="169" fontId="2" fillId="2" borderId="41" xfId="21" applyFont="1" applyBorder="1"/>
    <xf numFmtId="192" fontId="1" fillId="0" borderId="27" xfId="0" applyNumberFormat="1" applyFont="1" applyFill="1" applyBorder="1" applyAlignment="1" applyProtection="1">
      <alignment vertical="center" wrapText="1"/>
      <protection locked="0"/>
    </xf>
    <xf numFmtId="192" fontId="1" fillId="0" borderId="27" xfId="0" applyNumberFormat="1" applyFont="1" applyBorder="1" applyAlignment="1" applyProtection="1">
      <alignment vertical="center" wrapText="1"/>
      <protection locked="0"/>
    </xf>
    <xf numFmtId="192" fontId="80" fillId="70" borderId="27" xfId="0" applyNumberFormat="1" applyFont="1" applyFill="1" applyBorder="1" applyAlignment="1" applyProtection="1">
      <alignment vertical="center"/>
      <protection locked="0"/>
    </xf>
    <xf numFmtId="192" fontId="1" fillId="0" borderId="27" xfId="0" applyNumberFormat="1" applyFont="1" applyFill="1" applyBorder="1" applyAlignment="1" applyProtection="1">
      <alignment horizontal="center" vertical="center" wrapText="1"/>
      <protection locked="0"/>
    </xf>
    <xf numFmtId="0" fontId="2" fillId="76" borderId="0" xfId="14" applyFont="1" applyFill="1" applyBorder="1" applyAlignment="1" applyProtection="1">
      <alignment wrapText="1"/>
      <protection locked="0"/>
    </xf>
    <xf numFmtId="192" fontId="89"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89" fillId="0" borderId="6" xfId="0" applyNumberFormat="1" applyFont="1" applyFill="1" applyBorder="1" applyAlignment="1" applyProtection="1">
      <alignment horizontal="right" vertical="center" wrapText="1"/>
      <protection locked="0"/>
    </xf>
    <xf numFmtId="10" fontId="3" fillId="0" borderId="6" xfId="1" applyNumberFormat="1" applyFont="1" applyBorder="1" applyAlignment="1" applyProtection="1">
      <alignment vertical="center" wrapText="1"/>
      <protection locked="0"/>
    </xf>
    <xf numFmtId="165" fontId="87" fillId="70" borderId="6" xfId="1" applyNumberFormat="1" applyFont="1" applyFill="1" applyBorder="1" applyAlignment="1" applyProtection="1">
      <alignment vertical="center"/>
      <protection locked="0"/>
    </xf>
    <xf numFmtId="10" fontId="8" fillId="2" borderId="0" xfId="1" applyNumberFormat="1" applyFont="1" applyFill="1" applyBorder="1"/>
    <xf numFmtId="164" fontId="87" fillId="70" borderId="6" xfId="2" applyNumberFormat="1" applyFont="1" applyFill="1" applyBorder="1" applyAlignment="1" applyProtection="1">
      <alignment vertical="center"/>
      <protection locked="0"/>
    </xf>
    <xf numFmtId="164" fontId="124" fillId="70" borderId="6" xfId="2" applyNumberFormat="1" applyFont="1" applyFill="1" applyBorder="1" applyAlignment="1" applyProtection="1">
      <alignment vertical="center"/>
      <protection locked="0"/>
    </xf>
    <xf numFmtId="164" fontId="124" fillId="70" borderId="37" xfId="2" applyNumberFormat="1" applyFont="1" applyFill="1" applyBorder="1" applyAlignment="1" applyProtection="1">
      <alignment vertical="center"/>
      <protection locked="0"/>
    </xf>
    <xf numFmtId="192" fontId="3" fillId="0" borderId="25" xfId="0" applyNumberFormat="1" applyFont="1" applyFill="1" applyBorder="1" applyAlignment="1" applyProtection="1">
      <alignment vertical="center" wrapText="1"/>
      <protection locked="0"/>
    </xf>
    <xf numFmtId="192" fontId="3" fillId="0" borderId="27" xfId="0" applyNumberFormat="1" applyFont="1" applyFill="1" applyBorder="1" applyAlignment="1" applyProtection="1">
      <alignment vertical="center" wrapText="1"/>
      <protection locked="0"/>
    </xf>
    <xf numFmtId="169" fontId="8" fillId="2" borderId="41" xfId="21" applyBorder="1"/>
    <xf numFmtId="169" fontId="8" fillId="2" borderId="60" xfId="21" applyBorder="1"/>
    <xf numFmtId="10" fontId="3" fillId="0" borderId="25" xfId="1" applyNumberFormat="1" applyFont="1" applyBorder="1" applyAlignment="1" applyProtection="1">
      <alignment vertical="center" wrapText="1"/>
      <protection locked="0"/>
    </xf>
    <xf numFmtId="10" fontId="3" fillId="0" borderId="27" xfId="1" applyNumberFormat="1" applyFont="1" applyBorder="1" applyAlignment="1" applyProtection="1">
      <alignment vertical="center" wrapText="1"/>
      <protection locked="0"/>
    </xf>
    <xf numFmtId="10" fontId="124" fillId="70" borderId="25" xfId="0" applyNumberFormat="1" applyFont="1" applyFill="1" applyBorder="1" applyAlignment="1" applyProtection="1">
      <alignment vertical="center"/>
      <protection locked="0"/>
    </xf>
    <xf numFmtId="10" fontId="124" fillId="70" borderId="6" xfId="0" applyNumberFormat="1" applyFont="1" applyFill="1" applyBorder="1" applyAlignment="1" applyProtection="1">
      <alignment vertical="center"/>
      <protection locked="0"/>
    </xf>
    <xf numFmtId="10" fontId="124" fillId="70" borderId="27" xfId="0" applyNumberFormat="1" applyFont="1" applyFill="1" applyBorder="1" applyAlignment="1" applyProtection="1">
      <alignment vertical="center"/>
      <protection locked="0"/>
    </xf>
    <xf numFmtId="10" fontId="8" fillId="2" borderId="41" xfId="21" applyNumberFormat="1" applyBorder="1"/>
    <xf numFmtId="10" fontId="8" fillId="2" borderId="0" xfId="21" applyNumberFormat="1" applyBorder="1"/>
    <xf numFmtId="10" fontId="8" fillId="2" borderId="60" xfId="21" applyNumberFormat="1" applyBorder="1"/>
    <xf numFmtId="10" fontId="87" fillId="70" borderId="25" xfId="0" applyNumberFormat="1" applyFont="1" applyFill="1" applyBorder="1" applyAlignment="1" applyProtection="1">
      <alignment vertical="center"/>
      <protection locked="0"/>
    </xf>
    <xf numFmtId="10" fontId="87" fillId="70" borderId="6" xfId="0" applyNumberFormat="1" applyFont="1" applyFill="1" applyBorder="1" applyAlignment="1" applyProtection="1">
      <alignment vertical="center"/>
      <protection locked="0"/>
    </xf>
    <xf numFmtId="10" fontId="87" fillId="70" borderId="27" xfId="0" applyNumberFormat="1" applyFont="1" applyFill="1" applyBorder="1" applyAlignment="1" applyProtection="1">
      <alignment vertical="center"/>
      <protection locked="0"/>
    </xf>
    <xf numFmtId="164" fontId="87" fillId="70" borderId="25" xfId="2" applyNumberFormat="1" applyFont="1" applyFill="1" applyBorder="1" applyAlignment="1" applyProtection="1">
      <alignment vertical="center"/>
      <protection locked="0"/>
    </xf>
    <xf numFmtId="164" fontId="87" fillId="70" borderId="27" xfId="2" applyNumberFormat="1" applyFont="1" applyFill="1" applyBorder="1" applyAlignment="1" applyProtection="1">
      <alignment vertical="center"/>
      <protection locked="0"/>
    </xf>
    <xf numFmtId="164" fontId="124" fillId="70" borderId="25" xfId="2" applyNumberFormat="1" applyFont="1" applyFill="1" applyBorder="1" applyAlignment="1" applyProtection="1">
      <alignment vertical="center"/>
      <protection locked="0"/>
    </xf>
    <xf numFmtId="164" fontId="124" fillId="70" borderId="27" xfId="2" applyNumberFormat="1" applyFont="1" applyFill="1" applyBorder="1" applyAlignment="1" applyProtection="1">
      <alignment vertical="center"/>
      <protection locked="0"/>
    </xf>
    <xf numFmtId="164" fontId="124" fillId="70" borderId="52" xfId="2" applyNumberFormat="1" applyFont="1" applyFill="1" applyBorder="1" applyAlignment="1" applyProtection="1">
      <alignment vertical="center"/>
      <protection locked="0"/>
    </xf>
    <xf numFmtId="164" fontId="124" fillId="70" borderId="64" xfId="2" applyNumberFormat="1" applyFont="1" applyFill="1" applyBorder="1" applyAlignment="1" applyProtection="1">
      <alignment vertical="center"/>
      <protection locked="0"/>
    </xf>
    <xf numFmtId="10" fontId="124" fillId="70" borderId="30" xfId="0" applyNumberFormat="1" applyFont="1" applyFill="1" applyBorder="1" applyAlignment="1" applyProtection="1">
      <alignment vertical="center"/>
      <protection locked="0"/>
    </xf>
    <xf numFmtId="10" fontId="124" fillId="70" borderId="28" xfId="0" applyNumberFormat="1" applyFont="1" applyFill="1" applyBorder="1" applyAlignment="1" applyProtection="1">
      <alignment vertical="center"/>
      <protection locked="0"/>
    </xf>
    <xf numFmtId="10" fontId="124" fillId="70" borderId="29" xfId="0" applyNumberFormat="1" applyFont="1" applyFill="1" applyBorder="1" applyAlignment="1" applyProtection="1">
      <alignment vertical="center"/>
      <protection locked="0"/>
    </xf>
    <xf numFmtId="164" fontId="0" fillId="0" borderId="6" xfId="2" applyNumberFormat="1" applyFont="1" applyBorder="1"/>
    <xf numFmtId="164" fontId="0" fillId="0" borderId="6" xfId="2" applyNumberFormat="1" applyFont="1" applyBorder="1" applyAlignment="1">
      <alignment vertical="center"/>
    </xf>
    <xf numFmtId="164" fontId="0" fillId="0" borderId="6" xfId="2" applyNumberFormat="1" applyFont="1" applyBorder="1" applyProtection="1"/>
    <xf numFmtId="3" fontId="93" fillId="0" borderId="6" xfId="0" applyNumberFormat="1" applyFont="1" applyBorder="1" applyAlignment="1">
      <alignment vertical="center" wrapText="1"/>
    </xf>
    <xf numFmtId="3" fontId="93" fillId="0" borderId="12" xfId="0" applyNumberFormat="1" applyFont="1" applyBorder="1" applyAlignment="1">
      <alignment vertical="center" wrapText="1"/>
    </xf>
    <xf numFmtId="3" fontId="93" fillId="0" borderId="6" xfId="0" applyNumberFormat="1" applyFont="1" applyFill="1" applyBorder="1" applyAlignment="1">
      <alignment vertical="center" wrapText="1"/>
    </xf>
    <xf numFmtId="0" fontId="2" fillId="0" borderId="12" xfId="0" applyFont="1" applyBorder="1" applyAlignment="1">
      <alignment wrapText="1"/>
    </xf>
    <xf numFmtId="0" fontId="1" fillId="0" borderId="32" xfId="0" applyFont="1" applyBorder="1" applyAlignment="1"/>
    <xf numFmtId="43" fontId="4" fillId="0" borderId="6" xfId="2" applyFont="1" applyFill="1" applyBorder="1" applyAlignment="1">
      <alignment vertical="center" wrapText="1"/>
    </xf>
    <xf numFmtId="43" fontId="3" fillId="0" borderId="6" xfId="2" applyFont="1" applyFill="1" applyBorder="1" applyAlignment="1">
      <alignment vertical="center" wrapText="1"/>
    </xf>
    <xf numFmtId="43" fontId="3" fillId="0" borderId="6" xfId="2" applyFont="1" applyBorder="1" applyAlignment="1">
      <alignment vertical="center"/>
    </xf>
    <xf numFmtId="43" fontId="4" fillId="0" borderId="6" xfId="2" applyFont="1" applyBorder="1" applyAlignment="1">
      <alignment vertical="center"/>
    </xf>
    <xf numFmtId="192" fontId="89" fillId="71" borderId="27" xfId="4" applyNumberFormat="1" applyFont="1" applyFill="1" applyBorder="1" applyAlignment="1" applyProtection="1">
      <alignment vertical="top"/>
    </xf>
    <xf numFmtId="192" fontId="89" fillId="69" borderId="27" xfId="4" applyNumberFormat="1" applyFont="1" applyFill="1" applyBorder="1" applyAlignment="1" applyProtection="1">
      <alignment vertical="top"/>
      <protection locked="0"/>
    </xf>
    <xf numFmtId="192" fontId="89" fillId="71" borderId="27" xfId="4" applyNumberFormat="1" applyFont="1" applyFill="1" applyBorder="1" applyAlignment="1" applyProtection="1">
      <alignment vertical="top" wrapText="1"/>
    </xf>
    <xf numFmtId="192" fontId="89" fillId="69" borderId="27" xfId="4" applyNumberFormat="1" applyFont="1" applyFill="1" applyBorder="1" applyAlignment="1" applyProtection="1">
      <alignment vertical="top" wrapText="1"/>
      <protection locked="0"/>
    </xf>
    <xf numFmtId="192" fontId="89" fillId="71" borderId="27" xfId="4" applyNumberFormat="1" applyFont="1" applyFill="1" applyBorder="1" applyAlignment="1" applyProtection="1">
      <alignment vertical="top" wrapText="1"/>
      <protection locked="0"/>
    </xf>
    <xf numFmtId="192" fontId="89" fillId="71" borderId="29" xfId="4" applyNumberFormat="1" applyFont="1" applyFill="1" applyBorder="1" applyAlignment="1" applyProtection="1">
      <alignment vertical="top" wrapText="1"/>
    </xf>
    <xf numFmtId="192" fontId="125" fillId="0" borderId="6" xfId="0" applyNumberFormat="1" applyFont="1" applyBorder="1" applyAlignment="1">
      <alignment horizontal="center" vertical="center"/>
    </xf>
    <xf numFmtId="167" fontId="126" fillId="0" borderId="27" xfId="0" applyNumberFormat="1" applyFont="1" applyBorder="1" applyAlignment="1">
      <alignment horizontal="center"/>
    </xf>
    <xf numFmtId="192" fontId="126" fillId="0" borderId="6" xfId="0" applyNumberFormat="1" applyFont="1" applyBorder="1" applyAlignment="1">
      <alignment horizontal="center" vertical="center"/>
    </xf>
    <xf numFmtId="192" fontId="123" fillId="0" borderId="6" xfId="0" applyNumberFormat="1" applyFont="1" applyBorder="1" applyAlignment="1">
      <alignment horizontal="center" vertical="center"/>
    </xf>
    <xf numFmtId="167" fontId="123" fillId="0" borderId="27" xfId="0" applyNumberFormat="1" applyFont="1" applyBorder="1" applyAlignment="1">
      <alignment horizontal="center"/>
    </xf>
    <xf numFmtId="192" fontId="127" fillId="0" borderId="6" xfId="0" applyNumberFormat="1" applyFont="1" applyBorder="1" applyAlignment="1">
      <alignment horizontal="center" vertical="center"/>
    </xf>
    <xf numFmtId="192" fontId="126" fillId="0" borderId="6" xfId="0" applyNumberFormat="1" applyFont="1" applyFill="1" applyBorder="1" applyAlignment="1">
      <alignment horizontal="center" vertical="center"/>
    </xf>
    <xf numFmtId="167" fontId="128" fillId="0" borderId="27" xfId="0" applyNumberFormat="1" applyFont="1" applyFill="1" applyBorder="1" applyAlignment="1">
      <alignment horizontal="center"/>
    </xf>
    <xf numFmtId="192" fontId="125" fillId="0" borderId="6" xfId="0" applyNumberFormat="1" applyFont="1" applyFill="1" applyBorder="1" applyAlignment="1">
      <alignment horizontal="center" vertical="center"/>
    </xf>
    <xf numFmtId="167" fontId="125" fillId="0" borderId="27" xfId="0" applyNumberFormat="1" applyFont="1" applyFill="1" applyBorder="1" applyAlignment="1">
      <alignment horizontal="center"/>
    </xf>
    <xf numFmtId="192" fontId="123" fillId="0" borderId="6" xfId="0" applyNumberFormat="1" applyFont="1" applyBorder="1" applyAlignment="1">
      <alignment vertical="center"/>
    </xf>
    <xf numFmtId="167" fontId="126" fillId="0" borderId="27" xfId="0" applyNumberFormat="1" applyFont="1" applyFill="1" applyBorder="1" applyAlignment="1">
      <alignment horizontal="center"/>
    </xf>
    <xf numFmtId="0" fontId="125" fillId="0" borderId="6" xfId="0" applyFont="1" applyBorder="1" applyAlignment="1">
      <alignment horizontal="center"/>
    </xf>
    <xf numFmtId="0" fontId="126" fillId="0" borderId="27" xfId="0" applyFont="1" applyBorder="1"/>
    <xf numFmtId="0" fontId="126" fillId="0" borderId="6" xfId="0" applyFont="1" applyBorder="1" applyAlignment="1">
      <alignment horizontal="center"/>
    </xf>
    <xf numFmtId="0" fontId="126" fillId="0" borderId="6" xfId="0" applyFont="1" applyBorder="1"/>
    <xf numFmtId="0" fontId="125" fillId="0" borderId="6" xfId="0" applyFont="1" applyBorder="1" applyAlignment="1">
      <alignment horizontal="center" vertical="center"/>
    </xf>
    <xf numFmtId="0" fontId="126" fillId="0" borderId="6" xfId="0" applyFont="1" applyBorder="1" applyAlignment="1">
      <alignment horizontal="center" vertical="center"/>
    </xf>
    <xf numFmtId="0" fontId="125" fillId="0" borderId="28" xfId="0" applyFont="1" applyBorder="1" applyAlignment="1">
      <alignment horizontal="center" vertical="center"/>
    </xf>
    <xf numFmtId="0" fontId="126" fillId="0" borderId="29" xfId="0" applyFont="1" applyBorder="1"/>
    <xf numFmtId="192" fontId="3" fillId="0" borderId="6" xfId="0" applyNumberFormat="1" applyFont="1" applyBorder="1" applyAlignment="1"/>
    <xf numFmtId="192" fontId="3" fillId="0" borderId="12" xfId="0" applyNumberFormat="1" applyFont="1" applyBorder="1" applyAlignment="1"/>
    <xf numFmtId="167" fontId="3" fillId="0" borderId="27" xfId="0" applyNumberFormat="1" applyFont="1" applyBorder="1" applyAlignment="1"/>
    <xf numFmtId="0" fontId="3" fillId="71" borderId="29" xfId="0" applyFont="1" applyFill="1" applyBorder="1"/>
    <xf numFmtId="192" fontId="3" fillId="0" borderId="25" xfId="0" applyNumberFormat="1" applyFont="1" applyBorder="1" applyAlignment="1"/>
    <xf numFmtId="192" fontId="3" fillId="0" borderId="27" xfId="0" applyNumberFormat="1" applyFont="1" applyBorder="1" applyAlignment="1"/>
    <xf numFmtId="192" fontId="3" fillId="0" borderId="32" xfId="0" applyNumberFormat="1" applyFont="1" applyBorder="1" applyAlignment="1">
      <alignment wrapText="1"/>
    </xf>
    <xf numFmtId="192" fontId="3" fillId="0" borderId="32" xfId="0" applyNumberFormat="1" applyFont="1" applyBorder="1" applyAlignment="1"/>
    <xf numFmtId="192" fontId="3" fillId="71" borderId="75" xfId="0" applyNumberFormat="1" applyFont="1" applyFill="1" applyBorder="1" applyAlignment="1"/>
    <xf numFmtId="192" fontId="3" fillId="71" borderId="30" xfId="0" applyNumberFormat="1" applyFont="1" applyFill="1" applyBorder="1"/>
    <xf numFmtId="192" fontId="3" fillId="71" borderId="29" xfId="0" applyNumberFormat="1" applyFont="1" applyFill="1" applyBorder="1"/>
    <xf numFmtId="192" fontId="3" fillId="71" borderId="76" xfId="0" applyNumberFormat="1" applyFont="1" applyFill="1" applyBorder="1"/>
    <xf numFmtId="192" fontId="3" fillId="0" borderId="6" xfId="0" applyNumberFormat="1" applyFont="1" applyBorder="1"/>
    <xf numFmtId="192" fontId="3" fillId="0" borderId="6" xfId="0" applyNumberFormat="1" applyFont="1" applyFill="1" applyBorder="1"/>
    <xf numFmtId="192" fontId="3" fillId="0" borderId="12" xfId="0" applyNumberFormat="1" applyFont="1" applyBorder="1"/>
    <xf numFmtId="192" fontId="3" fillId="0" borderId="12" xfId="0" applyNumberFormat="1" applyFont="1" applyFill="1" applyBorder="1"/>
    <xf numFmtId="164" fontId="3" fillId="0" borderId="6"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27"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32"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3" xfId="2" applyNumberFormat="1" applyFont="1" applyFill="1" applyBorder="1" applyAlignment="1">
      <alignment vertical="center"/>
    </xf>
    <xf numFmtId="164" fontId="3" fillId="0" borderId="29" xfId="2" applyNumberFormat="1" applyFont="1" applyFill="1" applyBorder="1" applyAlignment="1">
      <alignment vertical="center"/>
    </xf>
    <xf numFmtId="164" fontId="3" fillId="0" borderId="77" xfId="2" applyNumberFormat="1" applyFont="1" applyFill="1" applyBorder="1" applyAlignment="1">
      <alignment vertical="center"/>
    </xf>
    <xf numFmtId="164" fontId="3" fillId="0" borderId="71" xfId="2" applyNumberFormat="1" applyFont="1" applyFill="1" applyBorder="1" applyAlignment="1">
      <alignment vertical="center"/>
    </xf>
    <xf numFmtId="164" fontId="3" fillId="0" borderId="45" xfId="2" applyNumberFormat="1" applyFont="1" applyFill="1" applyBorder="1" applyAlignment="1">
      <alignment vertical="center"/>
    </xf>
    <xf numFmtId="164" fontId="3" fillId="0" borderId="34" xfId="2" applyNumberFormat="1" applyFont="1" applyFill="1" applyBorder="1" applyAlignment="1">
      <alignment vertical="center"/>
    </xf>
    <xf numFmtId="164" fontId="3" fillId="0" borderId="70" xfId="2" applyNumberFormat="1" applyFont="1" applyFill="1" applyBorder="1" applyAlignment="1">
      <alignment vertical="center"/>
    </xf>
    <xf numFmtId="164" fontId="3" fillId="0" borderId="64" xfId="2" applyNumberFormat="1" applyFont="1" applyFill="1" applyBorder="1" applyAlignment="1">
      <alignment vertical="center"/>
    </xf>
    <xf numFmtId="9" fontId="3" fillId="0" borderId="78" xfId="1" applyFont="1" applyFill="1" applyBorder="1" applyAlignment="1">
      <alignment vertical="center"/>
    </xf>
    <xf numFmtId="9" fontId="3" fillId="0" borderId="79" xfId="1" applyFont="1" applyFill="1" applyBorder="1" applyAlignment="1">
      <alignment vertical="center"/>
    </xf>
    <xf numFmtId="164" fontId="95" fillId="0" borderId="6" xfId="949" applyNumberFormat="1" applyFont="1" applyFill="1" applyBorder="1" applyAlignment="1" applyProtection="1">
      <alignment horizontal="right" vertical="center"/>
      <protection locked="0"/>
    </xf>
    <xf numFmtId="164" fontId="95" fillId="77" borderId="6" xfId="949" applyNumberFormat="1" applyFont="1" applyFill="1" applyBorder="1" applyAlignment="1" applyProtection="1">
      <alignment horizontal="right" vertical="center"/>
    </xf>
    <xf numFmtId="164" fontId="43" fillId="78" borderId="56" xfId="949" applyNumberFormat="1" applyFont="1" applyFill="1" applyBorder="1" applyAlignment="1" applyProtection="1">
      <alignment horizontal="right" vertical="center"/>
      <protection locked="0"/>
    </xf>
    <xf numFmtId="164" fontId="94" fillId="78" borderId="56" xfId="949" applyNumberFormat="1" applyFont="1" applyFill="1" applyBorder="1" applyAlignment="1" applyProtection="1">
      <alignment horizontal="right" vertical="center"/>
      <protection locked="0"/>
    </xf>
    <xf numFmtId="164" fontId="95" fillId="69" borderId="6" xfId="949" applyNumberFormat="1" applyFont="1" applyFill="1" applyBorder="1" applyAlignment="1" applyProtection="1">
      <alignment horizontal="right" vertical="center"/>
      <protection locked="0"/>
    </xf>
    <xf numFmtId="9" fontId="95" fillId="77" borderId="6" xfId="1" applyFont="1" applyFill="1" applyBorder="1" applyAlignment="1" applyProtection="1">
      <alignment horizontal="right" vertical="center"/>
    </xf>
    <xf numFmtId="3" fontId="103" fillId="0" borderId="6" xfId="0" applyNumberFormat="1" applyFont="1" applyBorder="1"/>
    <xf numFmtId="3" fontId="106" fillId="0" borderId="6" xfId="0" applyNumberFormat="1" applyFont="1" applyBorder="1"/>
    <xf numFmtId="164" fontId="102" fillId="0" borderId="6" xfId="2" applyNumberFormat="1" applyFont="1" applyBorder="1"/>
    <xf numFmtId="164" fontId="105" fillId="0" borderId="6" xfId="2" applyNumberFormat="1" applyFont="1" applyBorder="1"/>
    <xf numFmtId="164" fontId="102" fillId="0" borderId="6" xfId="2" applyNumberFormat="1" applyFont="1" applyBorder="1" applyAlignment="1">
      <alignment horizontal="right" indent="1"/>
    </xf>
    <xf numFmtId="164" fontId="102" fillId="0" borderId="6" xfId="2" applyNumberFormat="1" applyFont="1" applyBorder="1" applyAlignment="1">
      <alignment horizontal="right"/>
    </xf>
    <xf numFmtId="164" fontId="105" fillId="79" borderId="6" xfId="2" applyNumberFormat="1" applyFont="1" applyFill="1" applyBorder="1"/>
    <xf numFmtId="164" fontId="105" fillId="0" borderId="6" xfId="2" applyNumberFormat="1" applyFont="1" applyBorder="1" applyAlignment="1">
      <alignment horizontal="right"/>
    </xf>
    <xf numFmtId="164" fontId="105" fillId="79" borderId="6" xfId="2" applyNumberFormat="1" applyFont="1" applyFill="1" applyBorder="1" applyAlignment="1">
      <alignment horizontal="right"/>
    </xf>
    <xf numFmtId="43" fontId="105" fillId="0" borderId="51" xfId="2" applyFont="1" applyBorder="1"/>
    <xf numFmtId="43" fontId="105" fillId="0" borderId="6" xfId="2" applyFont="1" applyBorder="1"/>
    <xf numFmtId="164" fontId="103" fillId="0" borderId="25" xfId="2" applyNumberFormat="1" applyFont="1" applyFill="1" applyBorder="1" applyAlignment="1">
      <alignment horizontal="left" wrapText="1" indent="1"/>
    </xf>
    <xf numFmtId="164" fontId="103" fillId="0" borderId="6" xfId="2" applyNumberFormat="1" applyFont="1" applyFill="1" applyBorder="1"/>
    <xf numFmtId="164" fontId="103" fillId="0" borderId="6" xfId="2" applyNumberFormat="1" applyFont="1" applyBorder="1"/>
    <xf numFmtId="0" fontId="102" fillId="80" borderId="25" xfId="0" applyFont="1" applyFill="1" applyBorder="1"/>
    <xf numFmtId="0" fontId="102" fillId="80" borderId="6" xfId="0" applyFont="1" applyFill="1" applyBorder="1"/>
    <xf numFmtId="0" fontId="102" fillId="80" borderId="27" xfId="0" applyFont="1" applyFill="1" applyBorder="1"/>
    <xf numFmtId="43" fontId="102" fillId="0" borderId="25" xfId="2" applyFont="1" applyFill="1" applyBorder="1" applyAlignment="1">
      <alignment horizontal="right" vertical="center" wrapText="1"/>
    </xf>
    <xf numFmtId="43" fontId="102" fillId="0" borderId="6" xfId="2" applyFont="1" applyFill="1" applyBorder="1" applyAlignment="1">
      <alignment horizontal="right" vertical="center"/>
    </xf>
    <xf numFmtId="164" fontId="102" fillId="0" borderId="6" xfId="2" applyNumberFormat="1" applyFont="1" applyFill="1" applyBorder="1"/>
    <xf numFmtId="43" fontId="102" fillId="0" borderId="30" xfId="2" applyFont="1" applyFill="1" applyBorder="1" applyAlignment="1">
      <alignment horizontal="right" vertical="center" wrapText="1"/>
    </xf>
    <xf numFmtId="43" fontId="102" fillId="0" borderId="28" xfId="2" applyFont="1" applyFill="1" applyBorder="1" applyAlignment="1">
      <alignment horizontal="right" vertical="center"/>
    </xf>
    <xf numFmtId="164" fontId="102" fillId="0" borderId="28" xfId="2" applyNumberFormat="1" applyFont="1" applyFill="1" applyBorder="1"/>
    <xf numFmtId="164" fontId="107" fillId="0" borderId="6" xfId="2" applyNumberFormat="1" applyFont="1" applyBorder="1"/>
    <xf numFmtId="165" fontId="107" fillId="0" borderId="6" xfId="1" applyNumberFormat="1" applyFont="1" applyBorder="1"/>
    <xf numFmtId="43" fontId="107" fillId="0" borderId="6" xfId="2" applyFont="1" applyBorder="1"/>
    <xf numFmtId="164" fontId="107" fillId="0" borderId="37" xfId="2" applyNumberFormat="1" applyFont="1" applyBorder="1"/>
    <xf numFmtId="165" fontId="107" fillId="0" borderId="37" xfId="1" applyNumberFormat="1" applyFont="1" applyBorder="1"/>
    <xf numFmtId="43" fontId="107" fillId="0" borderId="37" xfId="2" applyFont="1" applyBorder="1"/>
    <xf numFmtId="164" fontId="108" fillId="0" borderId="6" xfId="2" applyNumberFormat="1" applyFont="1" applyBorder="1"/>
    <xf numFmtId="0" fontId="108" fillId="0" borderId="6" xfId="0" applyFont="1" applyBorder="1"/>
    <xf numFmtId="165" fontId="108" fillId="0" borderId="6" xfId="1" applyNumberFormat="1" applyFont="1" applyBorder="1"/>
    <xf numFmtId="43" fontId="108" fillId="0" borderId="6" xfId="2" applyFont="1" applyBorder="1"/>
    <xf numFmtId="165" fontId="3" fillId="0" borderId="6" xfId="1" applyNumberFormat="1" applyFont="1" applyFill="1" applyBorder="1" applyAlignment="1" applyProtection="1">
      <alignment horizontal="right" vertical="center" wrapText="1"/>
      <protection locked="0"/>
    </xf>
    <xf numFmtId="165" fontId="3" fillId="0" borderId="6" xfId="1" applyNumberFormat="1" applyFont="1" applyBorder="1" applyAlignment="1" applyProtection="1">
      <alignment vertical="center" wrapText="1"/>
      <protection locked="0"/>
    </xf>
    <xf numFmtId="165" fontId="8" fillId="2" borderId="0" xfId="21" applyNumberFormat="1" applyBorder="1"/>
    <xf numFmtId="165" fontId="8" fillId="2" borderId="0" xfId="1" applyNumberFormat="1" applyFont="1" applyFill="1" applyBorder="1"/>
    <xf numFmtId="165" fontId="124" fillId="70" borderId="6" xfId="1" applyNumberFormat="1" applyFont="1" applyFill="1" applyBorder="1" applyAlignment="1" applyProtection="1">
      <alignment vertical="center"/>
      <protection locked="0"/>
    </xf>
    <xf numFmtId="164" fontId="87" fillId="70" borderId="37" xfId="2" applyNumberFormat="1" applyFont="1" applyFill="1" applyBorder="1" applyAlignment="1" applyProtection="1">
      <alignment vertical="center"/>
      <protection locked="0"/>
    </xf>
    <xf numFmtId="165" fontId="87" fillId="70" borderId="28" xfId="1" applyNumberFormat="1" applyFont="1" applyFill="1" applyBorder="1" applyAlignment="1" applyProtection="1">
      <alignment vertical="center"/>
      <protection locked="0"/>
    </xf>
    <xf numFmtId="165" fontId="124" fillId="70" borderId="28" xfId="1" applyNumberFormat="1" applyFont="1" applyFill="1" applyBorder="1" applyAlignment="1" applyProtection="1">
      <alignment vertical="center"/>
      <protection locked="0"/>
    </xf>
    <xf numFmtId="164" fontId="0" fillId="71" borderId="6" xfId="2" applyNumberFormat="1" applyFont="1" applyFill="1" applyBorder="1"/>
    <xf numFmtId="164" fontId="0" fillId="71" borderId="6" xfId="2" applyNumberFormat="1" applyFont="1" applyFill="1" applyBorder="1" applyAlignment="1">
      <alignment vertical="center"/>
    </xf>
    <xf numFmtId="164" fontId="0" fillId="0" borderId="6" xfId="2" applyNumberFormat="1" applyFont="1" applyFill="1" applyBorder="1"/>
    <xf numFmtId="193" fontId="3" fillId="0" borderId="32" xfId="1" applyNumberFormat="1" applyFont="1" applyFill="1" applyBorder="1" applyAlignment="1"/>
    <xf numFmtId="10" fontId="3" fillId="0" borderId="27" xfId="1" applyNumberFormat="1" applyFont="1" applyFill="1" applyBorder="1" applyAlignment="1"/>
    <xf numFmtId="10" fontId="3" fillId="0" borderId="29" xfId="1" applyNumberFormat="1" applyFont="1" applyFill="1" applyBorder="1" applyAlignment="1"/>
    <xf numFmtId="10" fontId="89" fillId="0" borderId="6" xfId="1" applyNumberFormat="1" applyFont="1" applyFill="1" applyBorder="1" applyAlignment="1">
      <alignment horizontal="left" vertical="center" wrapText="1"/>
    </xf>
    <xf numFmtId="164" fontId="3" fillId="0" borderId="27" xfId="2" applyNumberFormat="1" applyFont="1" applyFill="1" applyBorder="1" applyAlignment="1">
      <alignment horizontal="right" vertical="center" wrapText="1"/>
    </xf>
    <xf numFmtId="10" fontId="3" fillId="0" borderId="6" xfId="1" applyNumberFormat="1" applyFont="1" applyFill="1" applyBorder="1" applyAlignment="1">
      <alignment horizontal="left" vertical="center" wrapText="1"/>
    </xf>
    <xf numFmtId="10" fontId="4" fillId="71" borderId="6" xfId="0" applyNumberFormat="1" applyFont="1" applyFill="1" applyBorder="1" applyAlignment="1">
      <alignment horizontal="left" vertical="center" wrapText="1"/>
    </xf>
    <xf numFmtId="164" fontId="4" fillId="71" borderId="27" xfId="2" applyNumberFormat="1" applyFont="1" applyFill="1" applyBorder="1" applyAlignment="1">
      <alignment horizontal="right" vertical="center" wrapText="1"/>
    </xf>
    <xf numFmtId="10" fontId="4" fillId="71" borderId="6" xfId="1" applyNumberFormat="1" applyFont="1" applyFill="1" applyBorder="1" applyAlignment="1">
      <alignment horizontal="left" vertical="center" wrapText="1"/>
    </xf>
    <xf numFmtId="10" fontId="89" fillId="0" borderId="28" xfId="1" applyNumberFormat="1" applyFont="1" applyFill="1" applyBorder="1" applyAlignment="1" applyProtection="1">
      <alignment horizontal="left" vertical="center"/>
    </xf>
    <xf numFmtId="164" fontId="89" fillId="0" borderId="29" xfId="2" applyNumberFormat="1" applyFont="1" applyFill="1" applyBorder="1" applyAlignment="1" applyProtection="1">
      <alignment horizontal="right" vertical="center"/>
    </xf>
    <xf numFmtId="164" fontId="3" fillId="0" borderId="6" xfId="2" applyNumberFormat="1" applyFont="1" applyBorder="1"/>
    <xf numFmtId="169" fontId="8" fillId="2" borderId="6" xfId="21" applyBorder="1"/>
    <xf numFmtId="164" fontId="3" fillId="0" borderId="6" xfId="2" applyNumberFormat="1" applyFont="1" applyBorder="1" applyAlignment="1">
      <alignment vertical="center"/>
    </xf>
    <xf numFmtId="164" fontId="3" fillId="0" borderId="6" xfId="2" applyNumberFormat="1" applyFont="1" applyFill="1" applyBorder="1"/>
    <xf numFmtId="4" fontId="105" fillId="0" borderId="6" xfId="0" applyNumberFormat="1" applyFont="1" applyBorder="1"/>
    <xf numFmtId="3" fontId="102" fillId="0" borderId="6" xfId="0" applyNumberFormat="1" applyFont="1" applyBorder="1"/>
    <xf numFmtId="3" fontId="102" fillId="0" borderId="6" xfId="0" applyNumberFormat="1" applyFont="1" applyFill="1" applyBorder="1"/>
    <xf numFmtId="164" fontId="102" fillId="0" borderId="6" xfId="2" applyNumberFormat="1" applyFont="1" applyFill="1" applyBorder="1" applyAlignment="1">
      <alignment horizontal="right" vertical="center" wrapText="1"/>
    </xf>
    <xf numFmtId="164" fontId="102" fillId="0" borderId="6" xfId="2" applyNumberFormat="1" applyFont="1" applyBorder="1" applyAlignment="1">
      <alignment horizontal="right" vertical="center" wrapText="1"/>
    </xf>
    <xf numFmtId="164" fontId="102" fillId="0" borderId="6" xfId="2" applyNumberFormat="1" applyFont="1" applyBorder="1" applyAlignment="1">
      <alignment horizontal="right" vertical="center"/>
    </xf>
    <xf numFmtId="164" fontId="105" fillId="0" borderId="6" xfId="2" applyNumberFormat="1" applyFont="1" applyFill="1" applyBorder="1" applyAlignment="1">
      <alignment horizontal="left" vertical="center" wrapText="1"/>
    </xf>
    <xf numFmtId="3" fontId="107" fillId="0" borderId="6" xfId="0" applyNumberFormat="1" applyFont="1" applyBorder="1"/>
    <xf numFmtId="0" fontId="86" fillId="0" borderId="70" xfId="0" applyFont="1" applyBorder="1" applyAlignment="1">
      <alignment horizontal="left" wrapText="1"/>
    </xf>
    <xf numFmtId="0" fontId="86" fillId="0" borderId="49" xfId="0" applyFont="1" applyBorder="1" applyAlignment="1">
      <alignment horizontal="left" wrapText="1"/>
    </xf>
    <xf numFmtId="0" fontId="86" fillId="0" borderId="80" xfId="0" applyFont="1" applyBorder="1" applyAlignment="1">
      <alignment horizontal="center" vertical="center"/>
    </xf>
    <xf numFmtId="0" fontId="86" fillId="0" borderId="7" xfId="0" applyFont="1" applyBorder="1" applyAlignment="1">
      <alignment horizontal="center" vertical="center"/>
    </xf>
    <xf numFmtId="0" fontId="86" fillId="0" borderId="81" xfId="0" applyFont="1" applyBorder="1" applyAlignment="1">
      <alignment horizontal="center" vertical="center"/>
    </xf>
    <xf numFmtId="0" fontId="122" fillId="0" borderId="80" xfId="0" applyFont="1" applyBorder="1" applyAlignment="1">
      <alignment horizontal="center"/>
    </xf>
    <xf numFmtId="0" fontId="122" fillId="0" borderId="7" xfId="0" applyFont="1" applyBorder="1" applyAlignment="1">
      <alignment horizontal="center"/>
    </xf>
    <xf numFmtId="0" fontId="122" fillId="0" borderId="81" xfId="0" applyFont="1" applyBorder="1" applyAlignment="1">
      <alignment horizontal="center"/>
    </xf>
    <xf numFmtId="164" fontId="0" fillId="0" borderId="12" xfId="2" applyNumberFormat="1" applyFont="1" applyBorder="1" applyAlignment="1">
      <alignment horizontal="center"/>
    </xf>
    <xf numFmtId="164" fontId="0" fillId="0" borderId="8" xfId="2" applyNumberFormat="1" applyFont="1" applyBorder="1" applyAlignment="1">
      <alignment horizontal="center"/>
    </xf>
    <xf numFmtId="164" fontId="0" fillId="0" borderId="56" xfId="2" applyNumberFormat="1" applyFont="1" applyBorder="1" applyAlignment="1">
      <alignment horizontal="center"/>
    </xf>
    <xf numFmtId="0" fontId="0" fillId="0" borderId="6" xfId="0" applyBorder="1" applyAlignment="1">
      <alignment horizontal="center" vertical="center"/>
    </xf>
    <xf numFmtId="0" fontId="111" fillId="0" borderId="37" xfId="0" applyFont="1" applyBorder="1" applyAlignment="1">
      <alignment horizontal="center" vertical="center"/>
    </xf>
    <xf numFmtId="0" fontId="111" fillId="0" borderId="16" xfId="0" applyFont="1" applyBorder="1" applyAlignment="1">
      <alignment horizontal="center" vertical="center"/>
    </xf>
    <xf numFmtId="0" fontId="112" fillId="0" borderId="26" xfId="0" applyFont="1" applyFill="1" applyBorder="1" applyAlignment="1" applyProtection="1">
      <alignment horizontal="center" vertical="center"/>
    </xf>
    <xf numFmtId="0" fontId="112" fillId="0" borderId="34" xfId="0" applyFont="1" applyFill="1" applyBorder="1" applyAlignment="1" applyProtection="1">
      <alignment horizontal="center" vertical="center"/>
    </xf>
    <xf numFmtId="0" fontId="0" fillId="0" borderId="12" xfId="0" applyBorder="1" applyAlignment="1">
      <alignment horizontal="center"/>
    </xf>
    <xf numFmtId="0" fontId="0" fillId="0" borderId="8" xfId="0" applyBorder="1" applyAlignment="1">
      <alignment horizontal="center"/>
    </xf>
    <xf numFmtId="0" fontId="0" fillId="0" borderId="56" xfId="0" applyBorder="1" applyAlignment="1">
      <alignment horizontal="center"/>
    </xf>
    <xf numFmtId="0" fontId="0" fillId="0" borderId="46" xfId="0" applyBorder="1" applyAlignment="1">
      <alignment horizontal="center" vertical="center"/>
    </xf>
    <xf numFmtId="0" fontId="0" fillId="0" borderId="63" xfId="0" applyBorder="1" applyAlignment="1">
      <alignment horizontal="center" vertical="center"/>
    </xf>
    <xf numFmtId="0" fontId="111" fillId="0" borderId="37" xfId="0" applyFont="1" applyBorder="1" applyAlignment="1">
      <alignment horizontal="center" vertical="center" wrapText="1"/>
    </xf>
    <xf numFmtId="0" fontId="111" fillId="0" borderId="16" xfId="0" applyFont="1" applyBorder="1" applyAlignment="1">
      <alignment horizontal="center" vertical="center" wrapText="1"/>
    </xf>
    <xf numFmtId="0" fontId="0" fillId="0" borderId="6" xfId="0" applyBorder="1" applyAlignment="1">
      <alignment horizontal="center" vertical="center" wrapText="1"/>
    </xf>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0" fontId="79"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3" fillId="0" borderId="6" xfId="12" applyFont="1" applyFill="1" applyBorder="1" applyAlignment="1" applyProtection="1">
      <alignment horizontal="center" vertical="center" wrapText="1"/>
    </xf>
    <xf numFmtId="0" fontId="43" fillId="0" borderId="27" xfId="12" applyFont="1" applyFill="1" applyBorder="1" applyAlignment="1" applyProtection="1">
      <alignment horizontal="center" vertical="center" wrapText="1"/>
    </xf>
    <xf numFmtId="0" fontId="43" fillId="0" borderId="82" xfId="12" applyFont="1" applyFill="1" applyBorder="1" applyAlignment="1" applyProtection="1">
      <alignment horizontal="center" vertical="center" wrapText="1"/>
    </xf>
    <xf numFmtId="0" fontId="43" fillId="0" borderId="0" xfId="12" applyFont="1" applyFill="1" applyBorder="1" applyAlignment="1" applyProtection="1">
      <alignment horizontal="center" vertical="center" wrapText="1"/>
    </xf>
    <xf numFmtId="9" fontId="3" fillId="0" borderId="12" xfId="0" applyNumberFormat="1" applyFont="1" applyBorder="1" applyAlignment="1">
      <alignment horizontal="center" vertical="center"/>
    </xf>
    <xf numFmtId="9" fontId="3" fillId="0" borderId="56" xfId="0" applyNumberFormat="1" applyFont="1" applyBorder="1" applyAlignment="1">
      <alignment horizontal="center" vertical="center"/>
    </xf>
    <xf numFmtId="0" fontId="91" fillId="69" borderId="64" xfId="14" applyFont="1" applyFill="1" applyBorder="1" applyAlignment="1" applyProtection="1">
      <alignment horizontal="center" vertical="center" wrapText="1"/>
      <protection locked="0"/>
    </xf>
    <xf numFmtId="0" fontId="91" fillId="69" borderId="71" xfId="14" applyFont="1" applyFill="1" applyBorder="1" applyAlignment="1" applyProtection="1">
      <alignment horizontal="center" vertical="center" wrapText="1"/>
      <protection locked="0"/>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164" fontId="43" fillId="69" borderId="57" xfId="3" applyNumberFormat="1" applyFont="1" applyFill="1" applyBorder="1" applyAlignment="1" applyProtection="1">
      <alignment horizontal="center"/>
      <protection locked="0"/>
    </xf>
    <xf numFmtId="164" fontId="43" fillId="69" borderId="83" xfId="3" applyNumberFormat="1" applyFont="1" applyFill="1" applyBorder="1" applyAlignment="1" applyProtection="1">
      <alignment horizontal="center"/>
      <protection locked="0"/>
    </xf>
    <xf numFmtId="164" fontId="43" fillId="69" borderId="84" xfId="3" applyNumberFormat="1" applyFont="1" applyFill="1" applyBorder="1" applyAlignment="1" applyProtection="1">
      <alignment horizontal="center"/>
      <protection locked="0"/>
    </xf>
    <xf numFmtId="164" fontId="43" fillId="0" borderId="31" xfId="3" applyNumberFormat="1" applyFont="1" applyFill="1" applyBorder="1" applyAlignment="1" applyProtection="1">
      <alignment horizontal="center"/>
      <protection locked="0"/>
    </xf>
    <xf numFmtId="164" fontId="43" fillId="0" borderId="26" xfId="3" applyNumberFormat="1" applyFont="1" applyFill="1" applyBorder="1" applyAlignment="1" applyProtection="1">
      <alignment horizontal="center"/>
      <protection locked="0"/>
    </xf>
    <xf numFmtId="164" fontId="43" fillId="0" borderId="34" xfId="3" applyNumberFormat="1" applyFont="1" applyFill="1" applyBorder="1" applyAlignment="1" applyProtection="1">
      <alignment horizontal="center"/>
      <protection locked="0"/>
    </xf>
    <xf numFmtId="0" fontId="79" fillId="0" borderId="85" xfId="0" applyFont="1" applyBorder="1" applyAlignment="1">
      <alignment horizontal="center" vertical="center" wrapText="1"/>
    </xf>
    <xf numFmtId="0" fontId="79" fillId="0" borderId="75" xfId="0" applyFont="1" applyBorder="1" applyAlignment="1">
      <alignment horizontal="center" vertical="center" wrapText="1"/>
    </xf>
    <xf numFmtId="164" fontId="43" fillId="0" borderId="86" xfId="3" applyNumberFormat="1" applyFont="1" applyFill="1" applyBorder="1" applyAlignment="1" applyProtection="1">
      <alignment horizontal="center" vertical="center" wrapText="1"/>
      <protection locked="0"/>
    </xf>
    <xf numFmtId="164" fontId="43" fillId="0" borderId="87" xfId="3" applyNumberFormat="1" applyFont="1" applyFill="1" applyBorder="1" applyAlignment="1" applyProtection="1">
      <alignment horizontal="center" vertical="center" wrapText="1"/>
      <protection locked="0"/>
    </xf>
    <xf numFmtId="0" fontId="3" fillId="0" borderId="6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79" fillId="0" borderId="88" xfId="0" applyFont="1" applyBorder="1" applyAlignment="1">
      <alignment horizontal="center"/>
    </xf>
    <xf numFmtId="0" fontId="79" fillId="0" borderId="63" xfId="0" applyFont="1" applyBorder="1" applyAlignment="1">
      <alignment horizontal="center"/>
    </xf>
    <xf numFmtId="0" fontId="3" fillId="0" borderId="3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56" xfId="0" applyFont="1" applyFill="1" applyBorder="1" applyAlignment="1">
      <alignment horizontal="center" wrapText="1"/>
    </xf>
    <xf numFmtId="0" fontId="92" fillId="0" borderId="42" xfId="0" applyFont="1" applyFill="1" applyBorder="1" applyAlignment="1">
      <alignment horizontal="left" vertical="center"/>
    </xf>
    <xf numFmtId="0" fontId="92" fillId="0" borderId="43"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6" xfId="0" applyFont="1" applyBorder="1" applyAlignment="1">
      <alignment horizontal="center"/>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105" fillId="0" borderId="90" xfId="0" applyNumberFormat="1" applyFont="1" applyFill="1" applyBorder="1" applyAlignment="1">
      <alignment horizontal="left" vertical="center" wrapText="1"/>
    </xf>
    <xf numFmtId="0" fontId="105" fillId="0" borderId="91" xfId="0" applyNumberFormat="1" applyFont="1" applyFill="1" applyBorder="1" applyAlignment="1">
      <alignment horizontal="left" vertical="center" wrapText="1"/>
    </xf>
    <xf numFmtId="0" fontId="105" fillId="0" borderId="92" xfId="0" applyNumberFormat="1" applyFont="1" applyFill="1" applyBorder="1" applyAlignment="1">
      <alignment horizontal="left" vertical="center" wrapText="1"/>
    </xf>
    <xf numFmtId="0" fontId="105" fillId="0" borderId="93" xfId="0" applyNumberFormat="1" applyFont="1" applyFill="1" applyBorder="1" applyAlignment="1">
      <alignment horizontal="left" vertical="center" wrapText="1"/>
    </xf>
    <xf numFmtId="0" fontId="105" fillId="0" borderId="94" xfId="0" applyNumberFormat="1" applyFont="1" applyFill="1" applyBorder="1" applyAlignment="1">
      <alignment horizontal="left" vertical="center" wrapText="1"/>
    </xf>
    <xf numFmtId="0" fontId="105" fillId="0" borderId="95" xfId="0" applyNumberFormat="1" applyFont="1" applyFill="1" applyBorder="1" applyAlignment="1">
      <alignment horizontal="left" vertical="center" wrapText="1"/>
    </xf>
    <xf numFmtId="0" fontId="106" fillId="0" borderId="70" xfId="0" applyFont="1" applyFill="1" applyBorder="1" applyAlignment="1">
      <alignment horizontal="center" vertical="center" wrapText="1"/>
    </xf>
    <xf numFmtId="0" fontId="106" fillId="0" borderId="49" xfId="0" applyFont="1" applyFill="1" applyBorder="1" applyAlignment="1">
      <alignment horizontal="center" vertical="center" wrapText="1"/>
    </xf>
    <xf numFmtId="0" fontId="106" fillId="0" borderId="88" xfId="0" applyFont="1" applyFill="1" applyBorder="1" applyAlignment="1">
      <alignment horizontal="center" vertical="center" wrapText="1"/>
    </xf>
    <xf numFmtId="0" fontId="106" fillId="0" borderId="77" xfId="0" applyFont="1" applyFill="1" applyBorder="1" applyAlignment="1">
      <alignment horizontal="center" vertical="center" wrapText="1"/>
    </xf>
    <xf numFmtId="0" fontId="106" fillId="0" borderId="96"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2" fillId="0" borderId="37" xfId="0" applyFont="1" applyBorder="1" applyAlignment="1">
      <alignment horizontal="center" vertical="center" wrapText="1"/>
    </xf>
    <xf numFmtId="0" fontId="102" fillId="0" borderId="16" xfId="0" applyFont="1" applyBorder="1" applyAlignment="1">
      <alignment horizontal="center" vertical="center" wrapText="1"/>
    </xf>
    <xf numFmtId="0" fontId="102" fillId="0" borderId="6" xfId="0" applyFont="1" applyBorder="1" applyAlignment="1">
      <alignment horizontal="center" vertical="center" wrapText="1"/>
    </xf>
    <xf numFmtId="0" fontId="110" fillId="0" borderId="6" xfId="0" applyFont="1" applyFill="1" applyBorder="1" applyAlignment="1">
      <alignment horizontal="center" vertical="center"/>
    </xf>
    <xf numFmtId="0" fontId="110" fillId="0" borderId="70" xfId="0" applyFont="1" applyFill="1" applyBorder="1" applyAlignment="1">
      <alignment horizontal="center" vertical="center"/>
    </xf>
    <xf numFmtId="0" fontId="110" fillId="0" borderId="88" xfId="0" applyFont="1" applyFill="1" applyBorder="1" applyAlignment="1">
      <alignment horizontal="center" vertical="center"/>
    </xf>
    <xf numFmtId="0" fontId="110" fillId="0" borderId="77" xfId="0" applyFont="1" applyFill="1" applyBorder="1" applyAlignment="1">
      <alignment horizontal="center" vertical="center"/>
    </xf>
    <xf numFmtId="0" fontId="110" fillId="0" borderId="63" xfId="0" applyFont="1" applyFill="1" applyBorder="1" applyAlignment="1">
      <alignment horizontal="center" vertical="center"/>
    </xf>
    <xf numFmtId="0" fontId="106" fillId="0" borderId="6" xfId="0" applyFont="1" applyFill="1" applyBorder="1" applyAlignment="1">
      <alignment horizontal="center" vertical="center" wrapText="1"/>
    </xf>
    <xf numFmtId="0" fontId="102" fillId="0" borderId="56" xfId="0" applyFont="1" applyBorder="1" applyAlignment="1">
      <alignment horizontal="center" vertical="center" wrapText="1"/>
    </xf>
    <xf numFmtId="0" fontId="105" fillId="0" borderId="70" xfId="0" applyFont="1" applyFill="1" applyBorder="1" applyAlignment="1">
      <alignment horizontal="center" vertical="center" wrapText="1"/>
    </xf>
    <xf numFmtId="0" fontId="105" fillId="0" borderId="88" xfId="0" applyFont="1" applyFill="1" applyBorder="1" applyAlignment="1">
      <alignment horizontal="center" vertical="center" wrapText="1"/>
    </xf>
    <xf numFmtId="0" fontId="105" fillId="0" borderId="82" xfId="0" applyFont="1" applyFill="1" applyBorder="1" applyAlignment="1">
      <alignment horizontal="center" vertical="center" wrapText="1"/>
    </xf>
    <xf numFmtId="0" fontId="105" fillId="0" borderId="46" xfId="0" applyFont="1" applyFill="1" applyBorder="1" applyAlignment="1">
      <alignment horizontal="center" vertical="center" wrapText="1"/>
    </xf>
    <xf numFmtId="0" fontId="105" fillId="0" borderId="77" xfId="0" applyFont="1" applyFill="1" applyBorder="1" applyAlignment="1">
      <alignment horizontal="center" vertical="center" wrapText="1"/>
    </xf>
    <xf numFmtId="0" fontId="105" fillId="0" borderId="63"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105" fillId="0" borderId="47"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2" fillId="0" borderId="47" xfId="0" applyFont="1" applyFill="1" applyBorder="1" applyAlignment="1">
      <alignment horizontal="center" vertical="center" wrapText="1"/>
    </xf>
    <xf numFmtId="0" fontId="102" fillId="0" borderId="63" xfId="0" applyFont="1" applyBorder="1" applyAlignment="1">
      <alignment horizontal="center" vertical="center" wrapText="1"/>
    </xf>
    <xf numFmtId="0" fontId="105" fillId="0" borderId="42" xfId="0" applyNumberFormat="1" applyFont="1" applyFill="1" applyBorder="1" applyAlignment="1">
      <alignment horizontal="left" vertical="top" wrapText="1"/>
    </xf>
    <xf numFmtId="0" fontId="105" fillId="0" borderId="89" xfId="0" applyNumberFormat="1" applyFont="1" applyFill="1" applyBorder="1" applyAlignment="1">
      <alignment horizontal="left" vertical="top" wrapText="1"/>
    </xf>
    <xf numFmtId="0" fontId="105" fillId="0" borderId="41" xfId="0" applyNumberFormat="1" applyFont="1" applyFill="1" applyBorder="1" applyAlignment="1">
      <alignment horizontal="left" vertical="top" wrapText="1"/>
    </xf>
    <xf numFmtId="0" fontId="105" fillId="0" borderId="60" xfId="0" applyNumberFormat="1" applyFont="1" applyFill="1" applyBorder="1" applyAlignment="1">
      <alignment horizontal="left" vertical="top" wrapText="1"/>
    </xf>
    <xf numFmtId="0" fontId="105" fillId="0" borderId="62" xfId="0" applyNumberFormat="1" applyFont="1" applyFill="1" applyBorder="1" applyAlignment="1">
      <alignment horizontal="left" vertical="top" wrapText="1"/>
    </xf>
    <xf numFmtId="0" fontId="105" fillId="0" borderId="97" xfId="0" applyNumberFormat="1" applyFont="1" applyFill="1" applyBorder="1" applyAlignment="1">
      <alignment horizontal="left" vertical="top" wrapText="1"/>
    </xf>
    <xf numFmtId="0" fontId="105" fillId="0" borderId="52" xfId="0" applyFont="1" applyFill="1" applyBorder="1" applyAlignment="1">
      <alignment horizontal="center" vertical="center" wrapText="1"/>
    </xf>
    <xf numFmtId="0" fontId="105" fillId="0" borderId="51" xfId="0" applyFont="1" applyFill="1" applyBorder="1" applyAlignment="1">
      <alignment horizontal="center" vertical="center" wrapText="1"/>
    </xf>
    <xf numFmtId="0" fontId="102" fillId="0" borderId="71" xfId="0" applyFont="1" applyBorder="1" applyAlignment="1">
      <alignment horizontal="center" vertical="center" wrapText="1"/>
    </xf>
    <xf numFmtId="0" fontId="102" fillId="0" borderId="57" xfId="0" applyFont="1" applyFill="1" applyBorder="1" applyAlignment="1">
      <alignment horizontal="center" vertical="center" wrapText="1"/>
    </xf>
    <xf numFmtId="0" fontId="102" fillId="0" borderId="83" xfId="0" applyFont="1" applyFill="1" applyBorder="1" applyAlignment="1">
      <alignment horizontal="center" vertical="center" wrapText="1"/>
    </xf>
    <xf numFmtId="0" fontId="102" fillId="0" borderId="84" xfId="0" applyFont="1" applyFill="1" applyBorder="1" applyAlignment="1">
      <alignment horizontal="center" vertical="center" wrapText="1"/>
    </xf>
    <xf numFmtId="0" fontId="102" fillId="0" borderId="70" xfId="0" applyFont="1" applyBorder="1" applyAlignment="1">
      <alignment horizontal="center" vertical="top" wrapText="1"/>
    </xf>
    <xf numFmtId="0" fontId="102" fillId="0" borderId="49" xfId="0" applyFont="1" applyBorder="1" applyAlignment="1">
      <alignment horizontal="center" vertical="top" wrapText="1"/>
    </xf>
    <xf numFmtId="0" fontId="102" fillId="0" borderId="70" xfId="0" applyFont="1" applyFill="1" applyBorder="1" applyAlignment="1">
      <alignment horizontal="center" vertical="top" wrapText="1"/>
    </xf>
    <xf numFmtId="0" fontId="102" fillId="0" borderId="8" xfId="0" applyFont="1" applyFill="1" applyBorder="1" applyAlignment="1">
      <alignment horizontal="center" vertical="top" wrapText="1"/>
    </xf>
    <xf numFmtId="0" fontId="102" fillId="0" borderId="56" xfId="0" applyFont="1" applyFill="1" applyBorder="1" applyAlignment="1">
      <alignment horizontal="center" vertical="top" wrapText="1"/>
    </xf>
    <xf numFmtId="0" fontId="120" fillId="0" borderId="98" xfId="0" applyNumberFormat="1" applyFont="1" applyFill="1" applyBorder="1" applyAlignment="1">
      <alignment horizontal="left" vertical="top" wrapText="1"/>
    </xf>
    <xf numFmtId="0" fontId="120" fillId="0" borderId="99" xfId="0" applyNumberFormat="1" applyFont="1" applyFill="1" applyBorder="1" applyAlignment="1">
      <alignment horizontal="left" vertical="top" wrapText="1"/>
    </xf>
    <xf numFmtId="0" fontId="108" fillId="0" borderId="70" xfId="0" applyFont="1" applyBorder="1" applyAlignment="1">
      <alignment horizontal="center" vertical="center"/>
    </xf>
    <xf numFmtId="0" fontId="108" fillId="0" borderId="88" xfId="0" applyFont="1" applyBorder="1" applyAlignment="1">
      <alignment horizontal="center" vertical="center"/>
    </xf>
    <xf numFmtId="0" fontId="108" fillId="0" borderId="77" xfId="0" applyFont="1" applyBorder="1" applyAlignment="1">
      <alignment horizontal="center" vertical="center"/>
    </xf>
    <xf numFmtId="0" fontId="108" fillId="0" borderId="63" xfId="0" applyFont="1" applyBorder="1" applyAlignment="1">
      <alignment horizontal="center" vertical="center"/>
    </xf>
    <xf numFmtId="0" fontId="107" fillId="0" borderId="6" xfId="0" applyFont="1" applyBorder="1" applyAlignment="1">
      <alignment horizontal="center" vertical="center" wrapText="1"/>
    </xf>
    <xf numFmtId="0" fontId="107" fillId="0" borderId="37" xfId="0" applyFont="1" applyBorder="1" applyAlignment="1">
      <alignment horizontal="center" vertical="center" wrapText="1"/>
    </xf>
  </cellXfs>
  <cellStyles count="20967">
    <cellStyle name="_RC VALUTEBIS WRILSI " xfId="19"/>
    <cellStyle name="=C:\WINNT35\SYSTEM32\COMMAND.COM" xfId="20964"/>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3" xfId="725"/>
    <cellStyle name="Calculation 2 10 4" xfId="726"/>
    <cellStyle name="Calculation 2 10 5" xfId="727"/>
    <cellStyle name="Calculation 2 11" xfId="728"/>
    <cellStyle name="Calculation 2 11 2" xfId="729"/>
    <cellStyle name="Calculation 2 11 3" xfId="730"/>
    <cellStyle name="Calculation 2 11 4" xfId="731"/>
    <cellStyle name="Calculation 2 11 5" xfId="732"/>
    <cellStyle name="Calculation 2 12" xfId="733"/>
    <cellStyle name="Calculation 2 12 2" xfId="734"/>
    <cellStyle name="Calculation 2 12 3" xfId="735"/>
    <cellStyle name="Calculation 2 12 4" xfId="736"/>
    <cellStyle name="Calculation 2 12 5" xfId="737"/>
    <cellStyle name="Calculation 2 13" xfId="738"/>
    <cellStyle name="Calculation 2 13 2" xfId="739"/>
    <cellStyle name="Calculation 2 13 3" xfId="740"/>
    <cellStyle name="Calculation 2 13 4" xfId="741"/>
    <cellStyle name="Calculation 2 14" xfId="742"/>
    <cellStyle name="Calculation 2 15" xfId="743"/>
    <cellStyle name="Calculation 2 16" xfId="744"/>
    <cellStyle name="Calculation 2 2" xfId="745"/>
    <cellStyle name="Calculation 2 2 2" xfId="746"/>
    <cellStyle name="Calculation 2 2 2 2" xfId="747"/>
    <cellStyle name="Calculation 2 2 2 3" xfId="748"/>
    <cellStyle name="Calculation 2 2 2 4" xfId="749"/>
    <cellStyle name="Calculation 2 2 3" xfId="750"/>
    <cellStyle name="Calculation 2 2 3 2" xfId="751"/>
    <cellStyle name="Calculation 2 2 3 3" xfId="752"/>
    <cellStyle name="Calculation 2 2 3 4" xfId="753"/>
    <cellStyle name="Calculation 2 2 4" xfId="754"/>
    <cellStyle name="Calculation 2 2 4 2" xfId="755"/>
    <cellStyle name="Calculation 2 2 4 3" xfId="756"/>
    <cellStyle name="Calculation 2 2 4 4" xfId="757"/>
    <cellStyle name="Calculation 2 2 5" xfId="758"/>
    <cellStyle name="Calculation 2 2 5 2" xfId="759"/>
    <cellStyle name="Calculation 2 2 5 3" xfId="760"/>
    <cellStyle name="Calculation 2 2 5 4" xfId="761"/>
    <cellStyle name="Calculation 2 2 6" xfId="762"/>
    <cellStyle name="Calculation 2 2 7" xfId="763"/>
    <cellStyle name="Calculation 2 2 8" xfId="764"/>
    <cellStyle name="Calculation 2 2 9" xfId="765"/>
    <cellStyle name="Calculation 2 3" xfId="766"/>
    <cellStyle name="Calculation 2 3 2" xfId="767"/>
    <cellStyle name="Calculation 2 3 3" xfId="768"/>
    <cellStyle name="Calculation 2 3 4" xfId="769"/>
    <cellStyle name="Calculation 2 3 5" xfId="770"/>
    <cellStyle name="Calculation 2 4" xfId="771"/>
    <cellStyle name="Calculation 2 4 2" xfId="772"/>
    <cellStyle name="Calculation 2 4 3" xfId="773"/>
    <cellStyle name="Calculation 2 4 4" xfId="774"/>
    <cellStyle name="Calculation 2 4 5" xfId="775"/>
    <cellStyle name="Calculation 2 5" xfId="776"/>
    <cellStyle name="Calculation 2 5 2" xfId="777"/>
    <cellStyle name="Calculation 2 5 3" xfId="778"/>
    <cellStyle name="Calculation 2 5 4" xfId="779"/>
    <cellStyle name="Calculation 2 5 5" xfId="780"/>
    <cellStyle name="Calculation 2 6" xfId="781"/>
    <cellStyle name="Calculation 2 6 2" xfId="782"/>
    <cellStyle name="Calculation 2 6 3" xfId="783"/>
    <cellStyle name="Calculation 2 6 4" xfId="784"/>
    <cellStyle name="Calculation 2 6 5" xfId="785"/>
    <cellStyle name="Calculation 2 7" xfId="786"/>
    <cellStyle name="Calculation 2 7 2" xfId="787"/>
    <cellStyle name="Calculation 2 7 3" xfId="788"/>
    <cellStyle name="Calculation 2 7 4" xfId="789"/>
    <cellStyle name="Calculation 2 7 5" xfId="790"/>
    <cellStyle name="Calculation 2 8" xfId="791"/>
    <cellStyle name="Calculation 2 8 2" xfId="792"/>
    <cellStyle name="Calculation 2 8 3" xfId="793"/>
    <cellStyle name="Calculation 2 8 4" xfId="794"/>
    <cellStyle name="Calculation 2 8 5" xfId="795"/>
    <cellStyle name="Calculation 2 9" xfId="796"/>
    <cellStyle name="Calculation 2 9 2" xfId="797"/>
    <cellStyle name="Calculation 2 9 3" xfId="798"/>
    <cellStyle name="Calculation 2 9 4" xfId="799"/>
    <cellStyle name="Calculation 2 9 5" xfId="800"/>
    <cellStyle name="Calculation 3" xfId="801"/>
    <cellStyle name="Calculation 3 2" xfId="802"/>
    <cellStyle name="Calculation 3 3" xfId="803"/>
    <cellStyle name="Calculation 4" xfId="804"/>
    <cellStyle name="Calculation 4 2" xfId="805"/>
    <cellStyle name="Calculation 4 3" xfId="806"/>
    <cellStyle name="Calculation 5" xfId="807"/>
    <cellStyle name="Calculation 5 2" xfId="808"/>
    <cellStyle name="Calculation 5 3" xfId="809"/>
    <cellStyle name="Calculation 6" xfId="810"/>
    <cellStyle name="Calculation 6 2" xfId="811"/>
    <cellStyle name="Calculation 6 3" xfId="812"/>
    <cellStyle name="Calculation 7" xfId="813"/>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0965"/>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2" xfId="9188"/>
    <cellStyle name="Gia's 3" xfId="9189"/>
    <cellStyle name="Gia's 4" xfId="9190"/>
    <cellStyle name="Gia's 5" xfId="9191"/>
    <cellStyle name="Gia's 6" xfId="9192"/>
    <cellStyle name="Gia's 7" xfId="9193"/>
    <cellStyle name="Gia's 8" xfId="9194"/>
    <cellStyle name="Gia's 9" xfId="9195"/>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Header1" xfId="9223"/>
    <cellStyle name="Header1 2" xfId="9224"/>
    <cellStyle name="Header1 3" xfId="9225"/>
    <cellStyle name="Header2" xfId="9226"/>
    <cellStyle name="Header2 2" xfId="9227"/>
    <cellStyle name="Header2 3" xfId="9228"/>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ighlightExposure" xfId="9324"/>
    <cellStyle name="highlightPercentage" xfId="9325"/>
    <cellStyle name="highlightText" xfId="9326"/>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3" xfId="9337"/>
    <cellStyle name="Input 2 10 4" xfId="9338"/>
    <cellStyle name="Input 2 10 5" xfId="9339"/>
    <cellStyle name="Input 2 11" xfId="9340"/>
    <cellStyle name="Input 2 11 2" xfId="9341"/>
    <cellStyle name="Input 2 11 3" xfId="9342"/>
    <cellStyle name="Input 2 11 4" xfId="9343"/>
    <cellStyle name="Input 2 11 5" xfId="9344"/>
    <cellStyle name="Input 2 12" xfId="9345"/>
    <cellStyle name="Input 2 12 2" xfId="9346"/>
    <cellStyle name="Input 2 12 3" xfId="9347"/>
    <cellStyle name="Input 2 12 4" xfId="9348"/>
    <cellStyle name="Input 2 12 5" xfId="9349"/>
    <cellStyle name="Input 2 13" xfId="9350"/>
    <cellStyle name="Input 2 13 2" xfId="9351"/>
    <cellStyle name="Input 2 13 3" xfId="9352"/>
    <cellStyle name="Input 2 13 4" xfId="9353"/>
    <cellStyle name="Input 2 14" xfId="9354"/>
    <cellStyle name="Input 2 15" xfId="9355"/>
    <cellStyle name="Input 2 16" xfId="9356"/>
    <cellStyle name="Input 2 2" xfId="9357"/>
    <cellStyle name="Input 2 2 2" xfId="9358"/>
    <cellStyle name="Input 2 2 2 2" xfId="9359"/>
    <cellStyle name="Input 2 2 2 3" xfId="9360"/>
    <cellStyle name="Input 2 2 2 4" xfId="9361"/>
    <cellStyle name="Input 2 2 3" xfId="9362"/>
    <cellStyle name="Input 2 2 3 2" xfId="9363"/>
    <cellStyle name="Input 2 2 3 3" xfId="9364"/>
    <cellStyle name="Input 2 2 3 4" xfId="9365"/>
    <cellStyle name="Input 2 2 4" xfId="9366"/>
    <cellStyle name="Input 2 2 4 2" xfId="9367"/>
    <cellStyle name="Input 2 2 4 3" xfId="9368"/>
    <cellStyle name="Input 2 2 4 4" xfId="9369"/>
    <cellStyle name="Input 2 2 5" xfId="9370"/>
    <cellStyle name="Input 2 2 5 2" xfId="9371"/>
    <cellStyle name="Input 2 2 5 3" xfId="9372"/>
    <cellStyle name="Input 2 2 5 4" xfId="9373"/>
    <cellStyle name="Input 2 2 6" xfId="9374"/>
    <cellStyle name="Input 2 2 7" xfId="9375"/>
    <cellStyle name="Input 2 2 8" xfId="9376"/>
    <cellStyle name="Input 2 2 9" xfId="9377"/>
    <cellStyle name="Input 2 3" xfId="9378"/>
    <cellStyle name="Input 2 3 2" xfId="9379"/>
    <cellStyle name="Input 2 3 3" xfId="9380"/>
    <cellStyle name="Input 2 3 4" xfId="9381"/>
    <cellStyle name="Input 2 3 5" xfId="9382"/>
    <cellStyle name="Input 2 4" xfId="9383"/>
    <cellStyle name="Input 2 4 2" xfId="9384"/>
    <cellStyle name="Input 2 4 3" xfId="9385"/>
    <cellStyle name="Input 2 4 4" xfId="9386"/>
    <cellStyle name="Input 2 4 5" xfId="9387"/>
    <cellStyle name="Input 2 5" xfId="9388"/>
    <cellStyle name="Input 2 5 2" xfId="9389"/>
    <cellStyle name="Input 2 5 3" xfId="9390"/>
    <cellStyle name="Input 2 5 4" xfId="9391"/>
    <cellStyle name="Input 2 5 5" xfId="9392"/>
    <cellStyle name="Input 2 6" xfId="9393"/>
    <cellStyle name="Input 2 6 2" xfId="9394"/>
    <cellStyle name="Input 2 6 3" xfId="9395"/>
    <cellStyle name="Input 2 6 4" xfId="9396"/>
    <cellStyle name="Input 2 6 5" xfId="9397"/>
    <cellStyle name="Input 2 7" xfId="9398"/>
    <cellStyle name="Input 2 7 2" xfId="9399"/>
    <cellStyle name="Input 2 7 3" xfId="9400"/>
    <cellStyle name="Input 2 7 4" xfId="9401"/>
    <cellStyle name="Input 2 7 5" xfId="9402"/>
    <cellStyle name="Input 2 8" xfId="9403"/>
    <cellStyle name="Input 2 8 2" xfId="9404"/>
    <cellStyle name="Input 2 8 3" xfId="9405"/>
    <cellStyle name="Input 2 8 4" xfId="9406"/>
    <cellStyle name="Input 2 8 5" xfId="9407"/>
    <cellStyle name="Input 2 9" xfId="9408"/>
    <cellStyle name="Input 2 9 2" xfId="9409"/>
    <cellStyle name="Input 2 9 3" xfId="9410"/>
    <cellStyle name="Input 2 9 4" xfId="9411"/>
    <cellStyle name="Input 2 9 5" xfId="9412"/>
    <cellStyle name="Input 3" xfId="9413"/>
    <cellStyle name="Input 3 2" xfId="9414"/>
    <cellStyle name="Input 3 3" xfId="9415"/>
    <cellStyle name="Input 4" xfId="9416"/>
    <cellStyle name="Input 4 2" xfId="9417"/>
    <cellStyle name="Input 4 3" xfId="9418"/>
    <cellStyle name="Input 5" xfId="9419"/>
    <cellStyle name="Input 5 2" xfId="9420"/>
    <cellStyle name="Input 5 3" xfId="9421"/>
    <cellStyle name="Input 6" xfId="9422"/>
    <cellStyle name="Input 6 2" xfId="9423"/>
    <cellStyle name="Input 6 3" xfId="9424"/>
    <cellStyle name="Input 7" xfId="9425"/>
    <cellStyle name="inputExposure" xfId="9426"/>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0963"/>
    <cellStyle name="Normal 122" xfId="20961"/>
    <cellStyle name="Normal 123" xfId="20966"/>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pital &amp; RWA N 2 2" xfId="20962"/>
    <cellStyle name="Normal_Casestdy draft" xfId="16"/>
    <cellStyle name="Normal_Casestdy draft 2" xfId="10"/>
    <cellStyle name="Normalny_Eksport 2000 - F" xfId="20383"/>
    <cellStyle name="Note 2" xfId="20384"/>
    <cellStyle name="Note 2 10" xfId="20385"/>
    <cellStyle name="Note 2 10 2" xfId="20386"/>
    <cellStyle name="Note 2 10 3" xfId="20387"/>
    <cellStyle name="Note 2 10 4" xfId="20388"/>
    <cellStyle name="Note 2 10 5" xfId="20389"/>
    <cellStyle name="Note 2 11" xfId="20390"/>
    <cellStyle name="Note 2 11 2" xfId="20391"/>
    <cellStyle name="Note 2 11 3" xfId="20392"/>
    <cellStyle name="Note 2 11 4" xfId="20393"/>
    <cellStyle name="Note 2 11 5" xfId="20394"/>
    <cellStyle name="Note 2 12" xfId="20395"/>
    <cellStyle name="Note 2 12 2" xfId="20396"/>
    <cellStyle name="Note 2 12 3" xfId="20397"/>
    <cellStyle name="Note 2 12 4" xfId="20398"/>
    <cellStyle name="Note 2 12 5" xfId="20399"/>
    <cellStyle name="Note 2 13" xfId="20400"/>
    <cellStyle name="Note 2 13 2" xfId="20401"/>
    <cellStyle name="Note 2 13 3" xfId="20402"/>
    <cellStyle name="Note 2 13 4" xfId="20403"/>
    <cellStyle name="Note 2 13 5" xfId="20404"/>
    <cellStyle name="Note 2 14" xfId="20405"/>
    <cellStyle name="Note 2 14 2" xfId="20406"/>
    <cellStyle name="Note 2 15" xfId="20407"/>
    <cellStyle name="Note 2 15 2" xfId="20408"/>
    <cellStyle name="Note 2 16" xfId="20409"/>
    <cellStyle name="Note 2 17" xfId="20410"/>
    <cellStyle name="Note 2 2" xfId="20411"/>
    <cellStyle name="Note 2 2 10" xfId="20412"/>
    <cellStyle name="Note 2 2 2" xfId="20413"/>
    <cellStyle name="Note 2 2 2 2" xfId="20414"/>
    <cellStyle name="Note 2 2 2 3" xfId="20415"/>
    <cellStyle name="Note 2 2 2 4" xfId="20416"/>
    <cellStyle name="Note 2 2 2 5" xfId="20417"/>
    <cellStyle name="Note 2 2 3" xfId="20418"/>
    <cellStyle name="Note 2 2 3 2" xfId="20419"/>
    <cellStyle name="Note 2 2 3 3" xfId="20420"/>
    <cellStyle name="Note 2 2 3 4" xfId="20421"/>
    <cellStyle name="Note 2 2 3 5" xfId="20422"/>
    <cellStyle name="Note 2 2 4" xfId="20423"/>
    <cellStyle name="Note 2 2 4 2" xfId="20424"/>
    <cellStyle name="Note 2 2 4 3" xfId="20425"/>
    <cellStyle name="Note 2 2 4 4" xfId="20426"/>
    <cellStyle name="Note 2 2 5" xfId="20427"/>
    <cellStyle name="Note 2 2 5 2" xfId="20428"/>
    <cellStyle name="Note 2 2 5 3" xfId="20429"/>
    <cellStyle name="Note 2 2 5 4" xfId="20430"/>
    <cellStyle name="Note 2 2 6" xfId="20431"/>
    <cellStyle name="Note 2 2 7" xfId="20432"/>
    <cellStyle name="Note 2 2 8" xfId="20433"/>
    <cellStyle name="Note 2 2 9" xfId="20434"/>
    <cellStyle name="Note 2 3" xfId="20435"/>
    <cellStyle name="Note 2 3 2" xfId="20436"/>
    <cellStyle name="Note 2 3 3" xfId="20437"/>
    <cellStyle name="Note 2 3 4" xfId="20438"/>
    <cellStyle name="Note 2 3 5" xfId="20439"/>
    <cellStyle name="Note 2 4" xfId="20440"/>
    <cellStyle name="Note 2 4 2" xfId="20441"/>
    <cellStyle name="Note 2 4 2 2" xfId="20442"/>
    <cellStyle name="Note 2 4 3" xfId="20443"/>
    <cellStyle name="Note 2 4 3 2" xfId="20444"/>
    <cellStyle name="Note 2 4 4" xfId="20445"/>
    <cellStyle name="Note 2 4 4 2" xfId="20446"/>
    <cellStyle name="Note 2 4 5" xfId="20447"/>
    <cellStyle name="Note 2 4 6" xfId="20448"/>
    <cellStyle name="Note 2 4 7" xfId="20449"/>
    <cellStyle name="Note 2 5" xfId="20450"/>
    <cellStyle name="Note 2 5 2" xfId="20451"/>
    <cellStyle name="Note 2 5 2 2" xfId="20452"/>
    <cellStyle name="Note 2 5 3" xfId="20453"/>
    <cellStyle name="Note 2 5 3 2" xfId="20454"/>
    <cellStyle name="Note 2 5 4" xfId="20455"/>
    <cellStyle name="Note 2 5 4 2" xfId="20456"/>
    <cellStyle name="Note 2 5 5" xfId="20457"/>
    <cellStyle name="Note 2 5 6" xfId="20458"/>
    <cellStyle name="Note 2 5 7" xfId="20459"/>
    <cellStyle name="Note 2 6" xfId="20460"/>
    <cellStyle name="Note 2 6 2" xfId="20461"/>
    <cellStyle name="Note 2 6 2 2" xfId="20462"/>
    <cellStyle name="Note 2 6 3" xfId="20463"/>
    <cellStyle name="Note 2 6 3 2" xfId="20464"/>
    <cellStyle name="Note 2 6 4" xfId="20465"/>
    <cellStyle name="Note 2 6 4 2" xfId="20466"/>
    <cellStyle name="Note 2 6 5" xfId="20467"/>
    <cellStyle name="Note 2 6 6" xfId="20468"/>
    <cellStyle name="Note 2 6 7" xfId="20469"/>
    <cellStyle name="Note 2 7" xfId="20470"/>
    <cellStyle name="Note 2 7 2" xfId="20471"/>
    <cellStyle name="Note 2 7 2 2" xfId="20472"/>
    <cellStyle name="Note 2 7 3" xfId="20473"/>
    <cellStyle name="Note 2 7 3 2" xfId="20474"/>
    <cellStyle name="Note 2 7 4" xfId="20475"/>
    <cellStyle name="Note 2 7 4 2" xfId="20476"/>
    <cellStyle name="Note 2 7 5" xfId="20477"/>
    <cellStyle name="Note 2 7 6" xfId="20478"/>
    <cellStyle name="Note 2 7 7" xfId="20479"/>
    <cellStyle name="Note 2 8" xfId="20480"/>
    <cellStyle name="Note 2 8 2" xfId="20481"/>
    <cellStyle name="Note 2 8 3" xfId="20482"/>
    <cellStyle name="Note 2 8 4" xfId="20483"/>
    <cellStyle name="Note 2 8 5" xfId="20484"/>
    <cellStyle name="Note 2 9" xfId="20485"/>
    <cellStyle name="Note 2 9 2" xfId="20486"/>
    <cellStyle name="Note 2 9 3" xfId="20487"/>
    <cellStyle name="Note 2 9 4" xfId="20488"/>
    <cellStyle name="Note 2 9 5" xfId="20489"/>
    <cellStyle name="Note 3 2" xfId="20490"/>
    <cellStyle name="Note 3 2 2" xfId="20491"/>
    <cellStyle name="Note 3 2 3" xfId="20492"/>
    <cellStyle name="Note 3 3" xfId="20493"/>
    <cellStyle name="Note 3 3 2" xfId="20494"/>
    <cellStyle name="Note 3 4" xfId="20495"/>
    <cellStyle name="Note 3 5" xfId="20496"/>
    <cellStyle name="Note 4 2" xfId="20497"/>
    <cellStyle name="Note 4 2 2" xfId="20498"/>
    <cellStyle name="Note 4 2 3" xfId="20499"/>
    <cellStyle name="Note 4 3" xfId="20500"/>
    <cellStyle name="Note 4 4" xfId="20501"/>
    <cellStyle name="Note 4 5" xfId="20502"/>
    <cellStyle name="Note 5" xfId="20503"/>
    <cellStyle name="Note 5 2" xfId="20504"/>
    <cellStyle name="Note 5 2 2" xfId="20505"/>
    <cellStyle name="Note 5 3" xfId="20506"/>
    <cellStyle name="Note 5 3 2" xfId="20507"/>
    <cellStyle name="Note 5 4" xfId="20508"/>
    <cellStyle name="Note 5 5" xfId="20509"/>
    <cellStyle name="Note 6" xfId="20510"/>
    <cellStyle name="Note 6 2" xfId="20511"/>
    <cellStyle name="Note 6 2 2" xfId="20512"/>
    <cellStyle name="Note 6 3" xfId="20513"/>
    <cellStyle name="Note 6 4" xfId="20514"/>
    <cellStyle name="Note 7" xfId="20515"/>
    <cellStyle name="Note 8" xfId="20516"/>
    <cellStyle name="Note 8 2" xfId="20517"/>
    <cellStyle name="Note 9" xfId="20518"/>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Heading" xfId="20526"/>
    <cellStyle name="OptionHeading 2" xfId="20527"/>
    <cellStyle name="OptionHeading 3" xfId="20528"/>
    <cellStyle name="Output 2" xfId="20529"/>
    <cellStyle name="Output 2 10" xfId="20530"/>
    <cellStyle name="Output 2 10 2" xfId="20531"/>
    <cellStyle name="Output 2 10 3" xfId="20532"/>
    <cellStyle name="Output 2 10 4" xfId="20533"/>
    <cellStyle name="Output 2 10 5" xfId="20534"/>
    <cellStyle name="Output 2 11" xfId="20535"/>
    <cellStyle name="Output 2 11 2" xfId="20536"/>
    <cellStyle name="Output 2 11 3" xfId="20537"/>
    <cellStyle name="Output 2 11 4" xfId="20538"/>
    <cellStyle name="Output 2 11 5" xfId="20539"/>
    <cellStyle name="Output 2 12" xfId="20540"/>
    <cellStyle name="Output 2 12 2" xfId="20541"/>
    <cellStyle name="Output 2 12 3" xfId="20542"/>
    <cellStyle name="Output 2 12 4" xfId="20543"/>
    <cellStyle name="Output 2 12 5" xfId="20544"/>
    <cellStyle name="Output 2 13" xfId="20545"/>
    <cellStyle name="Output 2 13 2" xfId="20546"/>
    <cellStyle name="Output 2 13 3" xfId="20547"/>
    <cellStyle name="Output 2 13 4" xfId="20548"/>
    <cellStyle name="Output 2 14" xfId="20549"/>
    <cellStyle name="Output 2 15" xfId="20550"/>
    <cellStyle name="Output 2 16" xfId="20551"/>
    <cellStyle name="Output 2 2" xfId="20552"/>
    <cellStyle name="Output 2 2 2" xfId="20553"/>
    <cellStyle name="Output 2 2 2 2" xfId="20554"/>
    <cellStyle name="Output 2 2 2 3" xfId="20555"/>
    <cellStyle name="Output 2 2 2 4" xfId="20556"/>
    <cellStyle name="Output 2 2 3" xfId="20557"/>
    <cellStyle name="Output 2 2 3 2" xfId="20558"/>
    <cellStyle name="Output 2 2 3 3" xfId="20559"/>
    <cellStyle name="Output 2 2 3 4" xfId="20560"/>
    <cellStyle name="Output 2 2 4" xfId="20561"/>
    <cellStyle name="Output 2 2 4 2" xfId="20562"/>
    <cellStyle name="Output 2 2 4 3" xfId="20563"/>
    <cellStyle name="Output 2 2 4 4" xfId="20564"/>
    <cellStyle name="Output 2 2 5" xfId="20565"/>
    <cellStyle name="Output 2 2 5 2" xfId="20566"/>
    <cellStyle name="Output 2 2 5 3" xfId="20567"/>
    <cellStyle name="Output 2 2 5 4" xfId="20568"/>
    <cellStyle name="Output 2 2 6" xfId="20569"/>
    <cellStyle name="Output 2 2 7" xfId="20570"/>
    <cellStyle name="Output 2 2 8" xfId="20571"/>
    <cellStyle name="Output 2 2 9" xfId="20572"/>
    <cellStyle name="Output 2 3" xfId="20573"/>
    <cellStyle name="Output 2 3 2" xfId="20574"/>
    <cellStyle name="Output 2 3 3" xfId="20575"/>
    <cellStyle name="Output 2 3 4" xfId="20576"/>
    <cellStyle name="Output 2 3 5" xfId="20577"/>
    <cellStyle name="Output 2 4" xfId="20578"/>
    <cellStyle name="Output 2 4 2" xfId="20579"/>
    <cellStyle name="Output 2 4 3" xfId="20580"/>
    <cellStyle name="Output 2 4 4" xfId="20581"/>
    <cellStyle name="Output 2 4 5" xfId="20582"/>
    <cellStyle name="Output 2 5" xfId="20583"/>
    <cellStyle name="Output 2 5 2" xfId="20584"/>
    <cellStyle name="Output 2 5 3" xfId="20585"/>
    <cellStyle name="Output 2 5 4" xfId="20586"/>
    <cellStyle name="Output 2 5 5" xfId="20587"/>
    <cellStyle name="Output 2 6" xfId="20588"/>
    <cellStyle name="Output 2 6 2" xfId="20589"/>
    <cellStyle name="Output 2 6 3" xfId="20590"/>
    <cellStyle name="Output 2 6 4" xfId="20591"/>
    <cellStyle name="Output 2 6 5" xfId="20592"/>
    <cellStyle name="Output 2 7" xfId="20593"/>
    <cellStyle name="Output 2 7 2" xfId="20594"/>
    <cellStyle name="Output 2 7 3" xfId="20595"/>
    <cellStyle name="Output 2 7 4" xfId="20596"/>
    <cellStyle name="Output 2 7 5" xfId="20597"/>
    <cellStyle name="Output 2 8" xfId="20598"/>
    <cellStyle name="Output 2 8 2" xfId="20599"/>
    <cellStyle name="Output 2 8 3" xfId="20600"/>
    <cellStyle name="Output 2 8 4" xfId="20601"/>
    <cellStyle name="Output 2 8 5" xfId="20602"/>
    <cellStyle name="Output 2 9" xfId="20603"/>
    <cellStyle name="Output 2 9 2" xfId="20604"/>
    <cellStyle name="Output 2 9 3" xfId="20605"/>
    <cellStyle name="Output 2 9 4" xfId="20606"/>
    <cellStyle name="Output 2 9 5" xfId="20607"/>
    <cellStyle name="Output 3" xfId="20608"/>
    <cellStyle name="Output 3 2" xfId="20609"/>
    <cellStyle name="Output 3 3" xfId="20610"/>
    <cellStyle name="Output 4" xfId="20611"/>
    <cellStyle name="Output 4 2" xfId="20612"/>
    <cellStyle name="Output 4 3" xfId="20613"/>
    <cellStyle name="Output 5" xfId="20614"/>
    <cellStyle name="Output 5 2" xfId="20615"/>
    <cellStyle name="Output 5 3" xfId="20616"/>
    <cellStyle name="Output 6" xfId="20617"/>
    <cellStyle name="Output 6 2" xfId="20618"/>
    <cellStyle name="Output 6 3" xfId="20619"/>
    <cellStyle name="Output 7" xfId="20620"/>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ParameterE" xfId="20788"/>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3" xfId="20827"/>
    <cellStyle name="Total 2 10 4" xfId="20828"/>
    <cellStyle name="Total 2 10 5" xfId="20829"/>
    <cellStyle name="Total 2 11" xfId="20830"/>
    <cellStyle name="Total 2 11 2" xfId="20831"/>
    <cellStyle name="Total 2 11 3" xfId="20832"/>
    <cellStyle name="Total 2 11 4" xfId="20833"/>
    <cellStyle name="Total 2 11 5" xfId="20834"/>
    <cellStyle name="Total 2 12" xfId="20835"/>
    <cellStyle name="Total 2 12 2" xfId="20836"/>
    <cellStyle name="Total 2 12 3" xfId="20837"/>
    <cellStyle name="Total 2 12 4" xfId="20838"/>
    <cellStyle name="Total 2 12 5" xfId="20839"/>
    <cellStyle name="Total 2 13" xfId="20840"/>
    <cellStyle name="Total 2 13 2" xfId="20841"/>
    <cellStyle name="Total 2 13 3" xfId="20842"/>
    <cellStyle name="Total 2 13 4" xfId="20843"/>
    <cellStyle name="Total 2 14" xfId="20844"/>
    <cellStyle name="Total 2 15" xfId="20845"/>
    <cellStyle name="Total 2 16" xfId="20846"/>
    <cellStyle name="Total 2 2" xfId="20847"/>
    <cellStyle name="Total 2 2 2" xfId="20848"/>
    <cellStyle name="Total 2 2 2 2" xfId="20849"/>
    <cellStyle name="Total 2 2 2 3" xfId="20850"/>
    <cellStyle name="Total 2 2 2 4" xfId="20851"/>
    <cellStyle name="Total 2 2 3" xfId="20852"/>
    <cellStyle name="Total 2 2 3 2" xfId="20853"/>
    <cellStyle name="Total 2 2 3 3" xfId="20854"/>
    <cellStyle name="Total 2 2 3 4" xfId="20855"/>
    <cellStyle name="Total 2 2 4" xfId="20856"/>
    <cellStyle name="Total 2 2 4 2" xfId="20857"/>
    <cellStyle name="Total 2 2 4 3" xfId="20858"/>
    <cellStyle name="Total 2 2 4 4" xfId="20859"/>
    <cellStyle name="Total 2 2 5" xfId="20860"/>
    <cellStyle name="Total 2 2 5 2" xfId="20861"/>
    <cellStyle name="Total 2 2 5 3" xfId="20862"/>
    <cellStyle name="Total 2 2 5 4" xfId="20863"/>
    <cellStyle name="Total 2 2 6" xfId="20864"/>
    <cellStyle name="Total 2 2 7" xfId="20865"/>
    <cellStyle name="Total 2 2 8" xfId="20866"/>
    <cellStyle name="Total 2 2 9" xfId="20867"/>
    <cellStyle name="Total 2 3" xfId="20868"/>
    <cellStyle name="Total 2 3 2" xfId="20869"/>
    <cellStyle name="Total 2 3 3" xfId="20870"/>
    <cellStyle name="Total 2 3 4" xfId="20871"/>
    <cellStyle name="Total 2 3 5" xfId="20872"/>
    <cellStyle name="Total 2 4" xfId="20873"/>
    <cellStyle name="Total 2 4 2" xfId="20874"/>
    <cellStyle name="Total 2 4 3" xfId="20875"/>
    <cellStyle name="Total 2 4 4" xfId="20876"/>
    <cellStyle name="Total 2 4 5" xfId="20877"/>
    <cellStyle name="Total 2 5" xfId="20878"/>
    <cellStyle name="Total 2 5 2" xfId="20879"/>
    <cellStyle name="Total 2 5 3" xfId="20880"/>
    <cellStyle name="Total 2 5 4" xfId="20881"/>
    <cellStyle name="Total 2 5 5" xfId="20882"/>
    <cellStyle name="Total 2 6" xfId="20883"/>
    <cellStyle name="Total 2 6 2" xfId="20884"/>
    <cellStyle name="Total 2 6 3" xfId="20885"/>
    <cellStyle name="Total 2 6 4" xfId="20886"/>
    <cellStyle name="Total 2 6 5" xfId="20887"/>
    <cellStyle name="Total 2 7" xfId="20888"/>
    <cellStyle name="Total 2 7 2" xfId="20889"/>
    <cellStyle name="Total 2 7 3" xfId="20890"/>
    <cellStyle name="Total 2 7 4" xfId="20891"/>
    <cellStyle name="Total 2 7 5" xfId="20892"/>
    <cellStyle name="Total 2 8" xfId="20893"/>
    <cellStyle name="Total 2 8 2" xfId="20894"/>
    <cellStyle name="Total 2 8 3" xfId="20895"/>
    <cellStyle name="Total 2 8 4" xfId="20896"/>
    <cellStyle name="Total 2 8 5" xfId="20897"/>
    <cellStyle name="Total 2 9" xfId="20898"/>
    <cellStyle name="Total 2 9 2" xfId="20899"/>
    <cellStyle name="Total 2 9 3" xfId="20900"/>
    <cellStyle name="Total 2 9 4" xfId="20901"/>
    <cellStyle name="Total 2 9 5" xfId="20902"/>
    <cellStyle name="Total 3" xfId="20903"/>
    <cellStyle name="Total 3 2" xfId="20904"/>
    <cellStyle name="Total 3 3" xfId="20905"/>
    <cellStyle name="Total 4" xfId="20906"/>
    <cellStyle name="Total 4 2" xfId="20907"/>
    <cellStyle name="Total 4 3" xfId="20908"/>
    <cellStyle name="Total 5" xfId="20909"/>
    <cellStyle name="Total 5 2" xfId="20910"/>
    <cellStyle name="Total 5 3" xfId="20911"/>
    <cellStyle name="Total 6" xfId="20912"/>
    <cellStyle name="Total 6 2" xfId="20913"/>
    <cellStyle name="Total 6 3" xfId="20914"/>
    <cellStyle name="Total 7" xfId="20915"/>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809625" y="98107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selection activeCell="B1" sqref="B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7"/>
      <c r="B1" s="143" t="s">
        <v>222</v>
      </c>
      <c r="C1" s="107"/>
    </row>
    <row r="2" spans="1:3">
      <c r="A2" s="144">
        <v>1</v>
      </c>
      <c r="B2" s="263" t="s">
        <v>223</v>
      </c>
      <c r="C2" s="55" t="s">
        <v>734</v>
      </c>
    </row>
    <row r="3" spans="1:3">
      <c r="A3" s="144">
        <v>2</v>
      </c>
      <c r="B3" s="264" t="s">
        <v>219</v>
      </c>
      <c r="C3" s="55" t="s">
        <v>702</v>
      </c>
    </row>
    <row r="4" spans="1:3">
      <c r="A4" s="144">
        <v>3</v>
      </c>
      <c r="B4" s="265" t="s">
        <v>224</v>
      </c>
      <c r="C4" s="55" t="s">
        <v>709</v>
      </c>
    </row>
    <row r="5" spans="1:3">
      <c r="A5" s="145">
        <v>4</v>
      </c>
      <c r="B5" s="266" t="s">
        <v>220</v>
      </c>
      <c r="C5" s="55" t="s">
        <v>735</v>
      </c>
    </row>
    <row r="6" spans="1:3" s="146" customFormat="1" ht="45.75" customHeight="1">
      <c r="A6" s="731" t="s">
        <v>296</v>
      </c>
      <c r="B6" s="732"/>
      <c r="C6" s="732"/>
    </row>
    <row r="7" spans="1:3" ht="15">
      <c r="A7" s="147" t="s">
        <v>29</v>
      </c>
      <c r="B7" s="143" t="s">
        <v>221</v>
      </c>
    </row>
    <row r="8" spans="1:3">
      <c r="A8" s="107">
        <v>1</v>
      </c>
      <c r="B8" s="182" t="s">
        <v>20</v>
      </c>
    </row>
    <row r="9" spans="1:3">
      <c r="A9" s="107">
        <v>2</v>
      </c>
      <c r="B9" s="183" t="s">
        <v>21</v>
      </c>
    </row>
    <row r="10" spans="1:3">
      <c r="A10" s="107">
        <v>3</v>
      </c>
      <c r="B10" s="183" t="s">
        <v>22</v>
      </c>
    </row>
    <row r="11" spans="1:3">
      <c r="A11" s="107">
        <v>4</v>
      </c>
      <c r="B11" s="183" t="s">
        <v>23</v>
      </c>
      <c r="C11" s="58"/>
    </row>
    <row r="12" spans="1:3">
      <c r="A12" s="107">
        <v>5</v>
      </c>
      <c r="B12" s="183" t="s">
        <v>24</v>
      </c>
    </row>
    <row r="13" spans="1:3">
      <c r="A13" s="107">
        <v>6</v>
      </c>
      <c r="B13" s="184" t="s">
        <v>231</v>
      </c>
    </row>
    <row r="14" spans="1:3">
      <c r="A14" s="107">
        <v>7</v>
      </c>
      <c r="B14" s="183" t="s">
        <v>225</v>
      </c>
    </row>
    <row r="15" spans="1:3">
      <c r="A15" s="107">
        <v>8</v>
      </c>
      <c r="B15" s="183" t="s">
        <v>226</v>
      </c>
    </row>
    <row r="16" spans="1:3">
      <c r="A16" s="107">
        <v>9</v>
      </c>
      <c r="B16" s="183" t="s">
        <v>25</v>
      </c>
    </row>
    <row r="17" spans="1:2">
      <c r="A17" s="262" t="s">
        <v>295</v>
      </c>
      <c r="B17" s="261" t="s">
        <v>282</v>
      </c>
    </row>
    <row r="18" spans="1:2">
      <c r="A18" s="107">
        <v>10</v>
      </c>
      <c r="B18" s="183" t="s">
        <v>26</v>
      </c>
    </row>
    <row r="19" spans="1:2">
      <c r="A19" s="107">
        <v>11</v>
      </c>
      <c r="B19" s="184" t="s">
        <v>227</v>
      </c>
    </row>
    <row r="20" spans="1:2">
      <c r="A20" s="107">
        <v>12</v>
      </c>
      <c r="B20" s="184" t="s">
        <v>27</v>
      </c>
    </row>
    <row r="21" spans="1:2">
      <c r="A21" s="303">
        <v>13</v>
      </c>
      <c r="B21" s="304" t="s">
        <v>228</v>
      </c>
    </row>
    <row r="22" spans="1:2">
      <c r="A22" s="303">
        <v>14</v>
      </c>
      <c r="B22" s="305" t="s">
        <v>253</v>
      </c>
    </row>
    <row r="23" spans="1:2">
      <c r="A23" s="306">
        <v>15</v>
      </c>
      <c r="B23" s="307" t="s">
        <v>28</v>
      </c>
    </row>
    <row r="24" spans="1:2">
      <c r="A24" s="306">
        <v>15.1</v>
      </c>
      <c r="B24" s="308" t="s">
        <v>309</v>
      </c>
    </row>
    <row r="25" spans="1:2">
      <c r="A25" s="306">
        <v>16</v>
      </c>
      <c r="B25" s="308" t="s">
        <v>371</v>
      </c>
    </row>
    <row r="26" spans="1:2">
      <c r="A26" s="306">
        <v>17</v>
      </c>
      <c r="B26" s="308" t="s">
        <v>412</v>
      </c>
    </row>
    <row r="27" spans="1:2">
      <c r="A27" s="306">
        <v>18</v>
      </c>
      <c r="B27" s="308" t="s">
        <v>691</v>
      </c>
    </row>
    <row r="28" spans="1:2">
      <c r="A28" s="306">
        <v>19</v>
      </c>
      <c r="B28" s="308" t="s">
        <v>692</v>
      </c>
    </row>
    <row r="29" spans="1:2">
      <c r="A29" s="306">
        <v>20</v>
      </c>
      <c r="B29" s="371" t="s">
        <v>693</v>
      </c>
    </row>
    <row r="30" spans="1:2">
      <c r="A30" s="306">
        <v>21</v>
      </c>
      <c r="B30" s="308" t="s">
        <v>528</v>
      </c>
    </row>
    <row r="31" spans="1:2">
      <c r="A31" s="306">
        <v>22</v>
      </c>
      <c r="B31" s="308" t="s">
        <v>694</v>
      </c>
    </row>
    <row r="32" spans="1:2">
      <c r="A32" s="306">
        <v>23</v>
      </c>
      <c r="B32" s="308" t="s">
        <v>695</v>
      </c>
    </row>
    <row r="33" spans="1:2">
      <c r="A33" s="306">
        <v>24</v>
      </c>
      <c r="B33" s="308" t="s">
        <v>696</v>
      </c>
    </row>
    <row r="34" spans="1:2">
      <c r="A34" s="306">
        <v>25</v>
      </c>
      <c r="B34" s="308" t="s">
        <v>413</v>
      </c>
    </row>
    <row r="35" spans="1:2">
      <c r="A35" s="306">
        <v>26</v>
      </c>
      <c r="B35" s="308" t="s">
        <v>550</v>
      </c>
    </row>
  </sheetData>
  <mergeCells count="1">
    <mergeCell ref="A6:C6"/>
  </mergeCells>
  <hyperlinks>
    <hyperlink ref="B9" display="Balance Sheet"/>
    <hyperlink ref="B12" display="Risk-Weighted Assets (RWA)"/>
    <hyperlink ref="B8" display="Key ratios"/>
    <hyperlink ref="B10" display="Income statement"/>
    <hyperlink ref="B11" display="Off-balance sheet"/>
    <hyperlink ref="B13" display="Information about supervisory board, senior management and shareholders"/>
    <hyperlink ref="B14" display="Linkages between financial statement assets and  balance sheet items subject to credit risk weighting"/>
    <hyperlink ref="B15" display="Differences between carrying values of balance sheet items and exposure amounts subject to credit risk weighting"/>
    <hyperlink ref="B16" display="Regulatory Capital"/>
    <hyperlink ref="B18" display="Reconciliation of regulatory capital to balance sheet "/>
    <hyperlink ref="B19" display="Credit risk weighted exposures"/>
    <hyperlink ref="B20" display="Credit risk mitigation"/>
    <hyperlink ref="B21" display="Standardized approach - effect of credit risk mitigation"/>
    <hyperlink ref="B23" display="Counterparty credit risk"/>
    <hyperlink ref="B22" display="Liquidity Coverage Ratio"/>
    <hyperlink ref="B17" display="Capital Adequacy Requirements"/>
    <hyperlink ref="B24" display="Leverage Ratio"/>
    <hyperlink ref="B25" display="Net Stable Funding Ratio"/>
    <hyperlink ref="B26" display="Exposures distributed by residual maturity and Risk Classes"/>
    <hyperlink ref="B27" display="Assets, ECL and write-offs by risk classes"/>
    <hyperlink ref="B28" display="Assets, ECL and write-offs by Sectors of income source"/>
    <hyperlink ref="B30" display="Changes in the stock of non-performing loans over the period"/>
    <hyperlink ref="B31" display="Distribution of loans, Debt securities  and Off-balance-sheet items according to  Credit Risk stages and Past due days"/>
    <hyperlink ref="B32" display="Loans Distributed according to LTV ratio, Loan reserves, Value of collateral for loans and loans secured by guarantees according to Credit Risk stages and past due days"/>
    <hyperlink ref="B33" display="Loans and ECL on loans distributed according to Sectors of income source and Credit Risk stages"/>
    <hyperlink ref="B34" display="Loans, corporate debt securities and Off-balance-sheet items distributed by type of collateral"/>
    <hyperlink ref="B29" display="Change in ECL for loans and Corporate debt securities"/>
    <hyperlink ref="B35" display="General and Qualitative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18" activePane="bottomRight" state="frozen"/>
      <selection activeCell="B49" sqref="B49:B52"/>
      <selection pane="topRight" activeCell="B49" sqref="B49:B52"/>
      <selection pane="bottomLeft" activeCell="B49" sqref="B49:B52"/>
      <selection pane="bottomRight" activeCell="B49" sqref="B49:B52"/>
    </sheetView>
  </sheetViews>
  <sheetFormatPr defaultColWidth="9.140625" defaultRowHeight="12.75"/>
  <cols>
    <col min="1" max="1" width="9.5703125" style="61" bestFit="1" customWidth="1"/>
    <col min="2" max="2" width="132.42578125" style="4" customWidth="1"/>
    <col min="3" max="3" width="18.42578125" style="4" customWidth="1"/>
    <col min="4" max="16384" width="9.140625" style="4"/>
  </cols>
  <sheetData>
    <row r="1" spans="1:3">
      <c r="A1" s="2" t="s">
        <v>30</v>
      </c>
      <c r="B1" s="3" t="str">
        <f>'Info '!C2</f>
        <v>JSC "BASISBANK"</v>
      </c>
    </row>
    <row r="2" spans="1:3" s="50" customFormat="1" ht="15.75" customHeight="1">
      <c r="A2" s="50" t="s">
        <v>31</v>
      </c>
      <c r="B2" s="324">
        <f>'1. key ratios '!B2</f>
        <v>45107</v>
      </c>
    </row>
    <row r="3" spans="1:3" s="50" customFormat="1" ht="15.75" customHeight="1"/>
    <row r="4" spans="1:3" ht="13.5" thickBot="1">
      <c r="A4" s="61" t="s">
        <v>143</v>
      </c>
      <c r="B4" s="93" t="s">
        <v>142</v>
      </c>
    </row>
    <row r="5" spans="1:3">
      <c r="A5" s="62" t="s">
        <v>6</v>
      </c>
      <c r="B5" s="63"/>
      <c r="C5" s="64" t="s">
        <v>35</v>
      </c>
    </row>
    <row r="6" spans="1:3">
      <c r="A6" s="65">
        <v>1</v>
      </c>
      <c r="B6" s="66" t="s">
        <v>141</v>
      </c>
      <c r="C6" s="600">
        <f>SUM(C7:C11)</f>
        <v>474011717.51825935</v>
      </c>
    </row>
    <row r="7" spans="1:3">
      <c r="A7" s="65">
        <v>2</v>
      </c>
      <c r="B7" s="67" t="s">
        <v>140</v>
      </c>
      <c r="C7" s="601">
        <v>17091531</v>
      </c>
    </row>
    <row r="8" spans="1:3">
      <c r="A8" s="65">
        <v>3</v>
      </c>
      <c r="B8" s="68" t="s">
        <v>139</v>
      </c>
      <c r="C8" s="601">
        <v>101066231.76000001</v>
      </c>
    </row>
    <row r="9" spans="1:3">
      <c r="A9" s="65">
        <v>4</v>
      </c>
      <c r="B9" s="68" t="s">
        <v>138</v>
      </c>
      <c r="C9" s="601">
        <v>15101046.390000001</v>
      </c>
    </row>
    <row r="10" spans="1:3">
      <c r="A10" s="65">
        <v>5</v>
      </c>
      <c r="B10" s="68" t="s">
        <v>137</v>
      </c>
      <c r="C10" s="601">
        <v>247522317.84564501</v>
      </c>
    </row>
    <row r="11" spans="1:3">
      <c r="A11" s="65">
        <v>6</v>
      </c>
      <c r="B11" s="69" t="s">
        <v>136</v>
      </c>
      <c r="C11" s="601">
        <v>93230590.522614285</v>
      </c>
    </row>
    <row r="12" spans="1:3" s="38" customFormat="1">
      <c r="A12" s="65">
        <v>7</v>
      </c>
      <c r="B12" s="66" t="s">
        <v>135</v>
      </c>
      <c r="C12" s="602">
        <f>SUM(C13:C28)</f>
        <v>28896381.579999998</v>
      </c>
    </row>
    <row r="13" spans="1:3" s="38" customFormat="1">
      <c r="A13" s="65">
        <v>8</v>
      </c>
      <c r="B13" s="70" t="s">
        <v>134</v>
      </c>
      <c r="C13" s="603">
        <v>15101046.390000001</v>
      </c>
    </row>
    <row r="14" spans="1:3" s="38" customFormat="1" ht="25.5">
      <c r="A14" s="65">
        <v>9</v>
      </c>
      <c r="B14" s="71" t="s">
        <v>133</v>
      </c>
      <c r="C14" s="603">
        <v>0</v>
      </c>
    </row>
    <row r="15" spans="1:3" s="38" customFormat="1">
      <c r="A15" s="65">
        <v>10</v>
      </c>
      <c r="B15" s="72" t="s">
        <v>132</v>
      </c>
      <c r="C15" s="603">
        <v>9998685.1899999976</v>
      </c>
    </row>
    <row r="16" spans="1:3" s="38" customFormat="1">
      <c r="A16" s="65">
        <v>11</v>
      </c>
      <c r="B16" s="73" t="s">
        <v>131</v>
      </c>
      <c r="C16" s="603">
        <v>0</v>
      </c>
    </row>
    <row r="17" spans="1:3" s="38" customFormat="1">
      <c r="A17" s="65">
        <v>12</v>
      </c>
      <c r="B17" s="72" t="s">
        <v>130</v>
      </c>
      <c r="C17" s="603">
        <v>0</v>
      </c>
    </row>
    <row r="18" spans="1:3" s="38" customFormat="1">
      <c r="A18" s="65">
        <v>13</v>
      </c>
      <c r="B18" s="72" t="s">
        <v>129</v>
      </c>
      <c r="C18" s="603">
        <v>0</v>
      </c>
    </row>
    <row r="19" spans="1:3" s="38" customFormat="1">
      <c r="A19" s="65">
        <v>14</v>
      </c>
      <c r="B19" s="72" t="s">
        <v>128</v>
      </c>
      <c r="C19" s="603">
        <v>0</v>
      </c>
    </row>
    <row r="20" spans="1:3" s="38" customFormat="1">
      <c r="A20" s="65">
        <v>15</v>
      </c>
      <c r="B20" s="72" t="s">
        <v>127</v>
      </c>
      <c r="C20" s="603">
        <v>0</v>
      </c>
    </row>
    <row r="21" spans="1:3" s="38" customFormat="1" ht="25.5">
      <c r="A21" s="65">
        <v>16</v>
      </c>
      <c r="B21" s="71" t="s">
        <v>126</v>
      </c>
      <c r="C21" s="603">
        <v>0</v>
      </c>
    </row>
    <row r="22" spans="1:3" s="38" customFormat="1">
      <c r="A22" s="65">
        <v>17</v>
      </c>
      <c r="B22" s="74" t="s">
        <v>125</v>
      </c>
      <c r="C22" s="603">
        <v>3796650</v>
      </c>
    </row>
    <row r="23" spans="1:3" s="38" customFormat="1">
      <c r="A23" s="65">
        <v>18</v>
      </c>
      <c r="B23" s="554" t="s">
        <v>551</v>
      </c>
      <c r="C23" s="603"/>
    </row>
    <row r="24" spans="1:3" s="38" customFormat="1">
      <c r="A24" s="65">
        <v>19</v>
      </c>
      <c r="B24" s="71" t="s">
        <v>124</v>
      </c>
      <c r="C24" s="603"/>
    </row>
    <row r="25" spans="1:3" s="38" customFormat="1" ht="25.5">
      <c r="A25" s="65">
        <v>20</v>
      </c>
      <c r="B25" s="71" t="s">
        <v>101</v>
      </c>
      <c r="C25" s="603"/>
    </row>
    <row r="26" spans="1:3" s="38" customFormat="1">
      <c r="A26" s="65">
        <v>21</v>
      </c>
      <c r="B26" s="75" t="s">
        <v>123</v>
      </c>
      <c r="C26" s="603"/>
    </row>
    <row r="27" spans="1:3" s="38" customFormat="1">
      <c r="A27" s="65">
        <v>22</v>
      </c>
      <c r="B27" s="75" t="s">
        <v>122</v>
      </c>
      <c r="C27" s="603"/>
    </row>
    <row r="28" spans="1:3" s="38" customFormat="1">
      <c r="A28" s="65">
        <v>23</v>
      </c>
      <c r="B28" s="75" t="s">
        <v>121</v>
      </c>
      <c r="C28" s="603"/>
    </row>
    <row r="29" spans="1:3" s="38" customFormat="1">
      <c r="A29" s="65">
        <v>24</v>
      </c>
      <c r="B29" s="76" t="s">
        <v>120</v>
      </c>
      <c r="C29" s="602">
        <f>C6-C12</f>
        <v>445115335.93825936</v>
      </c>
    </row>
    <row r="30" spans="1:3" s="38" customFormat="1">
      <c r="A30" s="77"/>
      <c r="B30" s="78"/>
      <c r="C30" s="603"/>
    </row>
    <row r="31" spans="1:3" s="38" customFormat="1">
      <c r="A31" s="77">
        <v>25</v>
      </c>
      <c r="B31" s="76" t="s">
        <v>119</v>
      </c>
      <c r="C31" s="602">
        <f>C32+C35</f>
        <v>0</v>
      </c>
    </row>
    <row r="32" spans="1:3" s="38" customFormat="1">
      <c r="A32" s="77">
        <v>26</v>
      </c>
      <c r="B32" s="68" t="s">
        <v>118</v>
      </c>
      <c r="C32" s="604">
        <f>C33+C34</f>
        <v>0</v>
      </c>
    </row>
    <row r="33" spans="1:3" s="38" customFormat="1">
      <c r="A33" s="77">
        <v>27</v>
      </c>
      <c r="B33" s="79" t="s">
        <v>192</v>
      </c>
      <c r="C33" s="603"/>
    </row>
    <row r="34" spans="1:3" s="38" customFormat="1">
      <c r="A34" s="77">
        <v>28</v>
      </c>
      <c r="B34" s="79" t="s">
        <v>117</v>
      </c>
      <c r="C34" s="603"/>
    </row>
    <row r="35" spans="1:3" s="38" customFormat="1">
      <c r="A35" s="77">
        <v>29</v>
      </c>
      <c r="B35" s="68" t="s">
        <v>116</v>
      </c>
      <c r="C35" s="603"/>
    </row>
    <row r="36" spans="1:3" s="38" customFormat="1">
      <c r="A36" s="77">
        <v>30</v>
      </c>
      <c r="B36" s="76" t="s">
        <v>115</v>
      </c>
      <c r="C36" s="602">
        <f>SUM(C37:C41)</f>
        <v>0</v>
      </c>
    </row>
    <row r="37" spans="1:3" s="38" customFormat="1">
      <c r="A37" s="77">
        <v>31</v>
      </c>
      <c r="B37" s="71" t="s">
        <v>114</v>
      </c>
      <c r="C37" s="603"/>
    </row>
    <row r="38" spans="1:3" s="38" customFormat="1">
      <c r="A38" s="77">
        <v>32</v>
      </c>
      <c r="B38" s="72" t="s">
        <v>113</v>
      </c>
      <c r="C38" s="603"/>
    </row>
    <row r="39" spans="1:3" s="38" customFormat="1" ht="25.5">
      <c r="A39" s="77">
        <v>33</v>
      </c>
      <c r="B39" s="71" t="s">
        <v>112</v>
      </c>
      <c r="C39" s="603"/>
    </row>
    <row r="40" spans="1:3" s="38" customFormat="1" ht="25.5">
      <c r="A40" s="77">
        <v>34</v>
      </c>
      <c r="B40" s="71" t="s">
        <v>101</v>
      </c>
      <c r="C40" s="603"/>
    </row>
    <row r="41" spans="1:3" s="38" customFormat="1">
      <c r="A41" s="77">
        <v>35</v>
      </c>
      <c r="B41" s="75" t="s">
        <v>111</v>
      </c>
      <c r="C41" s="603"/>
    </row>
    <row r="42" spans="1:3" s="38" customFormat="1">
      <c r="A42" s="77">
        <v>36</v>
      </c>
      <c r="B42" s="76" t="s">
        <v>110</v>
      </c>
      <c r="C42" s="602">
        <f>C31-C36</f>
        <v>0</v>
      </c>
    </row>
    <row r="43" spans="1:3" s="38" customFormat="1">
      <c r="A43" s="77"/>
      <c r="B43" s="78"/>
      <c r="C43" s="603"/>
    </row>
    <row r="44" spans="1:3" s="38" customFormat="1">
      <c r="A44" s="77">
        <v>37</v>
      </c>
      <c r="B44" s="80" t="s">
        <v>109</v>
      </c>
      <c r="C44" s="602">
        <f>SUM(C45:C47)</f>
        <v>76759538</v>
      </c>
    </row>
    <row r="45" spans="1:3" s="38" customFormat="1">
      <c r="A45" s="77">
        <v>38</v>
      </c>
      <c r="B45" s="68" t="s">
        <v>108</v>
      </c>
      <c r="C45" s="603">
        <v>76759538</v>
      </c>
    </row>
    <row r="46" spans="1:3" s="38" customFormat="1">
      <c r="A46" s="77">
        <v>39</v>
      </c>
      <c r="B46" s="68" t="s">
        <v>107</v>
      </c>
      <c r="C46" s="603"/>
    </row>
    <row r="47" spans="1:3" s="38" customFormat="1">
      <c r="A47" s="77">
        <v>40</v>
      </c>
      <c r="B47" s="68" t="s">
        <v>106</v>
      </c>
      <c r="C47" s="603"/>
    </row>
    <row r="48" spans="1:3" s="38" customFormat="1">
      <c r="A48" s="77">
        <v>41</v>
      </c>
      <c r="B48" s="80" t="s">
        <v>105</v>
      </c>
      <c r="C48" s="602">
        <f>SUM(C49:C52)</f>
        <v>0</v>
      </c>
    </row>
    <row r="49" spans="1:3" s="38" customFormat="1">
      <c r="A49" s="77">
        <v>42</v>
      </c>
      <c r="B49" s="71" t="s">
        <v>104</v>
      </c>
      <c r="C49" s="603"/>
    </row>
    <row r="50" spans="1:3" s="38" customFormat="1">
      <c r="A50" s="77">
        <v>43</v>
      </c>
      <c r="B50" s="72" t="s">
        <v>103</v>
      </c>
      <c r="C50" s="603"/>
    </row>
    <row r="51" spans="1:3" s="38" customFormat="1">
      <c r="A51" s="77">
        <v>44</v>
      </c>
      <c r="B51" s="71" t="s">
        <v>102</v>
      </c>
      <c r="C51" s="603"/>
    </row>
    <row r="52" spans="1:3" s="38" customFormat="1" ht="25.5">
      <c r="A52" s="77">
        <v>45</v>
      </c>
      <c r="B52" s="71" t="s">
        <v>101</v>
      </c>
      <c r="C52" s="603"/>
    </row>
    <row r="53" spans="1:3" s="38" customFormat="1" ht="13.5" thickBot="1">
      <c r="A53" s="77">
        <v>46</v>
      </c>
      <c r="B53" s="81" t="s">
        <v>100</v>
      </c>
      <c r="C53" s="605">
        <f>C44-C48</f>
        <v>76759538</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J30" sqref="J30"/>
    </sheetView>
  </sheetViews>
  <sheetFormatPr defaultColWidth="9.140625" defaultRowHeight="12.75"/>
  <cols>
    <col min="1" max="1" width="9.42578125" style="195" bestFit="1" customWidth="1"/>
    <col min="2" max="2" width="59" style="195" customWidth="1"/>
    <col min="3" max="3" width="16.7109375" style="195" bestFit="1" customWidth="1"/>
    <col min="4" max="4" width="13.28515625" style="195" bestFit="1" customWidth="1"/>
    <col min="5" max="16384" width="9.140625" style="195"/>
  </cols>
  <sheetData>
    <row r="1" spans="1:4" ht="15">
      <c r="A1" s="242" t="s">
        <v>30</v>
      </c>
      <c r="B1" s="3" t="str">
        <f>'Info '!C2</f>
        <v>JSC "BASISBANK"</v>
      </c>
    </row>
    <row r="2" spans="1:4" s="170" customFormat="1" ht="15.75" customHeight="1">
      <c r="A2" s="170" t="s">
        <v>31</v>
      </c>
      <c r="B2" s="324">
        <f>'1. key ratios '!B2</f>
        <v>45107</v>
      </c>
    </row>
    <row r="3" spans="1:4" s="170" customFormat="1" ht="15.75" customHeight="1"/>
    <row r="4" spans="1:4" ht="13.5" thickBot="1">
      <c r="A4" s="212" t="s">
        <v>281</v>
      </c>
      <c r="B4" s="250" t="s">
        <v>282</v>
      </c>
    </row>
    <row r="5" spans="1:4" s="251" customFormat="1" ht="12.75" customHeight="1">
      <c r="A5" s="301"/>
      <c r="B5" s="302" t="s">
        <v>285</v>
      </c>
      <c r="C5" s="243" t="s">
        <v>283</v>
      </c>
      <c r="D5" s="244" t="s">
        <v>284</v>
      </c>
    </row>
    <row r="6" spans="1:4" s="252" customFormat="1">
      <c r="A6" s="245">
        <v>1</v>
      </c>
      <c r="B6" s="296" t="s">
        <v>286</v>
      </c>
      <c r="C6" s="296"/>
      <c r="D6" s="246"/>
    </row>
    <row r="7" spans="1:4" s="252" customFormat="1">
      <c r="A7" s="247" t="s">
        <v>272</v>
      </c>
      <c r="B7" s="297" t="s">
        <v>287</v>
      </c>
      <c r="C7" s="711">
        <v>4.4999999999999998E-2</v>
      </c>
      <c r="D7" s="712">
        <v>125247667.47792222</v>
      </c>
    </row>
    <row r="8" spans="1:4" s="252" customFormat="1">
      <c r="A8" s="247" t="s">
        <v>273</v>
      </c>
      <c r="B8" s="297" t="s">
        <v>288</v>
      </c>
      <c r="C8" s="713">
        <v>0.06</v>
      </c>
      <c r="D8" s="712">
        <v>166996889.97056296</v>
      </c>
    </row>
    <row r="9" spans="1:4" s="252" customFormat="1">
      <c r="A9" s="247" t="s">
        <v>274</v>
      </c>
      <c r="B9" s="297" t="s">
        <v>289</v>
      </c>
      <c r="C9" s="713">
        <v>0.08</v>
      </c>
      <c r="D9" s="712">
        <v>222662519.96075061</v>
      </c>
    </row>
    <row r="10" spans="1:4" s="252" customFormat="1">
      <c r="A10" s="245" t="s">
        <v>275</v>
      </c>
      <c r="B10" s="296" t="s">
        <v>290</v>
      </c>
      <c r="C10" s="714"/>
      <c r="D10" s="715"/>
    </row>
    <row r="11" spans="1:4" s="253" customFormat="1">
      <c r="A11" s="248" t="s">
        <v>276</v>
      </c>
      <c r="B11" s="294" t="s">
        <v>356</v>
      </c>
      <c r="C11" s="713">
        <v>2.5000000000000001E-2</v>
      </c>
      <c r="D11" s="712">
        <v>69582037.487734571</v>
      </c>
    </row>
    <row r="12" spans="1:4" s="253" customFormat="1">
      <c r="A12" s="248" t="s">
        <v>277</v>
      </c>
      <c r="B12" s="294" t="s">
        <v>291</v>
      </c>
      <c r="C12" s="713">
        <v>0</v>
      </c>
      <c r="D12" s="712">
        <v>0</v>
      </c>
    </row>
    <row r="13" spans="1:4" s="253" customFormat="1">
      <c r="A13" s="248" t="s">
        <v>278</v>
      </c>
      <c r="B13" s="294" t="s">
        <v>292</v>
      </c>
      <c r="C13" s="713"/>
      <c r="D13" s="712">
        <v>0</v>
      </c>
    </row>
    <row r="14" spans="1:4" s="253" customFormat="1">
      <c r="A14" s="245" t="s">
        <v>279</v>
      </c>
      <c r="B14" s="296" t="s">
        <v>353</v>
      </c>
      <c r="C14" s="716"/>
      <c r="D14" s="715"/>
    </row>
    <row r="15" spans="1:4" s="253" customFormat="1">
      <c r="A15" s="248">
        <v>3.1</v>
      </c>
      <c r="B15" s="294" t="s">
        <v>297</v>
      </c>
      <c r="C15" s="713">
        <v>4.6899584680717601E-2</v>
      </c>
      <c r="D15" s="712">
        <v>130534746.37651496</v>
      </c>
    </row>
    <row r="16" spans="1:4" s="253" customFormat="1">
      <c r="A16" s="248">
        <v>3.2</v>
      </c>
      <c r="B16" s="294" t="s">
        <v>298</v>
      </c>
      <c r="C16" s="713">
        <v>5.4935228127237626E-2</v>
      </c>
      <c r="D16" s="712">
        <v>152900204.11786795</v>
      </c>
    </row>
    <row r="17" spans="1:6" s="252" customFormat="1">
      <c r="A17" s="248">
        <v>3.3</v>
      </c>
      <c r="B17" s="294" t="s">
        <v>299</v>
      </c>
      <c r="C17" s="713">
        <v>6.5508443188448187E-2</v>
      </c>
      <c r="D17" s="712">
        <v>182328437.98806927</v>
      </c>
    </row>
    <row r="18" spans="1:6" s="251" customFormat="1" ht="12.75" customHeight="1">
      <c r="A18" s="299"/>
      <c r="B18" s="300" t="s">
        <v>352</v>
      </c>
      <c r="C18" s="295" t="s">
        <v>283</v>
      </c>
      <c r="D18" s="298" t="s">
        <v>284</v>
      </c>
    </row>
    <row r="19" spans="1:6" s="252" customFormat="1">
      <c r="A19" s="249">
        <v>4</v>
      </c>
      <c r="B19" s="294" t="s">
        <v>293</v>
      </c>
      <c r="C19" s="713">
        <f>C7+C11+C12+C13+C15</f>
        <v>0.11689958468071761</v>
      </c>
      <c r="D19" s="712">
        <v>325364451.34217179</v>
      </c>
    </row>
    <row r="20" spans="1:6" s="252" customFormat="1">
      <c r="A20" s="249">
        <v>5</v>
      </c>
      <c r="B20" s="294" t="s">
        <v>90</v>
      </c>
      <c r="C20" s="713">
        <f>C8+C11+C12+C13+C16</f>
        <v>0.13993522812723763</v>
      </c>
      <c r="D20" s="712">
        <v>389479131.5761655</v>
      </c>
    </row>
    <row r="21" spans="1:6" s="252" customFormat="1" ht="13.5" thickBot="1">
      <c r="A21" s="254" t="s">
        <v>280</v>
      </c>
      <c r="B21" s="255" t="s">
        <v>294</v>
      </c>
      <c r="C21" s="717">
        <f>C9+C11+C12+C13+C17</f>
        <v>0.17050844318844821</v>
      </c>
      <c r="D21" s="718">
        <v>474572995.43655455</v>
      </c>
    </row>
    <row r="22" spans="1:6">
      <c r="F22" s="212"/>
    </row>
    <row r="23" spans="1:6" ht="51">
      <c r="B23" s="211"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70" zoomScaleNormal="70" workbookViewId="0">
      <pane xSplit="1" ySplit="5" topLeftCell="B27" activePane="bottomRight" state="frozen"/>
      <selection activeCell="B3" sqref="B3"/>
      <selection pane="topRight" activeCell="B3" sqref="B3"/>
      <selection pane="bottomLeft" activeCell="B3" sqref="B3"/>
      <selection pane="bottomRight" activeCell="B49" sqref="B49:B5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"BASISBANK"</v>
      </c>
      <c r="E1" s="4"/>
      <c r="F1" s="4"/>
    </row>
    <row r="2" spans="1:6" s="50" customFormat="1" ht="15.75" customHeight="1">
      <c r="A2" s="2" t="s">
        <v>31</v>
      </c>
      <c r="B2" s="324">
        <f>'1. key ratios '!B2</f>
        <v>45107</v>
      </c>
    </row>
    <row r="3" spans="1:6" s="50" customFormat="1" ht="15.75" customHeight="1">
      <c r="A3" s="82"/>
    </row>
    <row r="4" spans="1:6" s="50" customFormat="1" ht="15.75" customHeight="1" thickBot="1">
      <c r="A4" s="50" t="s">
        <v>47</v>
      </c>
      <c r="B4" s="164" t="s">
        <v>178</v>
      </c>
      <c r="D4" s="28" t="s">
        <v>35</v>
      </c>
    </row>
    <row r="5" spans="1:6" ht="25.5">
      <c r="A5" s="83" t="s">
        <v>6</v>
      </c>
      <c r="B5" s="186" t="s">
        <v>218</v>
      </c>
      <c r="C5" s="84" t="s">
        <v>658</v>
      </c>
      <c r="D5" s="85" t="s">
        <v>49</v>
      </c>
    </row>
    <row r="6" spans="1:6" ht="15.75">
      <c r="A6" s="375">
        <v>1</v>
      </c>
      <c r="B6" s="376" t="s">
        <v>559</v>
      </c>
      <c r="C6" s="606">
        <f>SUM(C7:C9)</f>
        <v>389978352.35000002</v>
      </c>
      <c r="D6" s="607"/>
      <c r="E6" s="86"/>
    </row>
    <row r="7" spans="1:6" ht="15.75">
      <c r="A7" s="375">
        <v>1.1000000000000001</v>
      </c>
      <c r="B7" s="377" t="s">
        <v>560</v>
      </c>
      <c r="C7" s="608">
        <v>65620937.239999995</v>
      </c>
      <c r="D7" s="607"/>
      <c r="E7" s="86"/>
    </row>
    <row r="8" spans="1:6" ht="15.75">
      <c r="A8" s="375">
        <v>1.2</v>
      </c>
      <c r="B8" s="377" t="s">
        <v>561</v>
      </c>
      <c r="C8" s="608">
        <v>234918811.94999999</v>
      </c>
      <c r="D8" s="607"/>
      <c r="E8" s="86"/>
    </row>
    <row r="9" spans="1:6" ht="15.75">
      <c r="A9" s="375">
        <v>1.3</v>
      </c>
      <c r="B9" s="377" t="s">
        <v>562</v>
      </c>
      <c r="C9" s="608">
        <v>89438603.159999996</v>
      </c>
      <c r="D9" s="607"/>
      <c r="E9" s="86"/>
    </row>
    <row r="10" spans="1:6" ht="15.75">
      <c r="A10" s="375">
        <v>2</v>
      </c>
      <c r="B10" s="378" t="s">
        <v>563</v>
      </c>
      <c r="C10" s="606">
        <v>183000</v>
      </c>
      <c r="D10" s="607"/>
      <c r="E10" s="86"/>
    </row>
    <row r="11" spans="1:6" ht="15.75">
      <c r="A11" s="375">
        <v>2.1</v>
      </c>
      <c r="B11" s="379" t="s">
        <v>564</v>
      </c>
      <c r="C11" s="609">
        <v>183000</v>
      </c>
      <c r="D11" s="610"/>
      <c r="E11" s="87"/>
    </row>
    <row r="12" spans="1:6" ht="15.75">
      <c r="A12" s="375">
        <v>3</v>
      </c>
      <c r="B12" s="380" t="s">
        <v>565</v>
      </c>
      <c r="C12" s="611">
        <v>0</v>
      </c>
      <c r="D12" s="610"/>
      <c r="E12" s="87"/>
    </row>
    <row r="13" spans="1:6" ht="15.75">
      <c r="A13" s="375">
        <v>4</v>
      </c>
      <c r="B13" s="381" t="s">
        <v>566</v>
      </c>
      <c r="C13" s="611"/>
      <c r="D13" s="610"/>
      <c r="E13" s="87"/>
    </row>
    <row r="14" spans="1:6" ht="15.75">
      <c r="A14" s="375">
        <v>5</v>
      </c>
      <c r="B14" s="382" t="s">
        <v>567</v>
      </c>
      <c r="C14" s="611">
        <f>SUM(C15:C17)</f>
        <v>224231362.63</v>
      </c>
      <c r="D14" s="610"/>
      <c r="E14" s="87"/>
    </row>
    <row r="15" spans="1:6" ht="15.75">
      <c r="A15" s="375">
        <v>5.0999999999999996</v>
      </c>
      <c r="B15" s="383" t="s">
        <v>568</v>
      </c>
      <c r="C15" s="612">
        <v>0</v>
      </c>
      <c r="D15" s="610"/>
      <c r="E15" s="86"/>
    </row>
    <row r="16" spans="1:6" ht="15.75">
      <c r="A16" s="375">
        <v>5.2</v>
      </c>
      <c r="B16" s="383" t="s">
        <v>569</v>
      </c>
      <c r="C16" s="608">
        <v>224231362.63</v>
      </c>
      <c r="D16" s="607"/>
      <c r="E16" s="86"/>
    </row>
    <row r="17" spans="1:5" ht="15.75">
      <c r="A17" s="375">
        <v>5.3</v>
      </c>
      <c r="B17" s="384" t="s">
        <v>570</v>
      </c>
      <c r="C17" s="608">
        <v>0</v>
      </c>
      <c r="D17" s="607"/>
      <c r="E17" s="86"/>
    </row>
    <row r="18" spans="1:5" ht="15.75">
      <c r="A18" s="375">
        <v>6</v>
      </c>
      <c r="B18" s="380" t="s">
        <v>571</v>
      </c>
      <c r="C18" s="606">
        <f>SUM(C19:C20)</f>
        <v>2362019218.2799997</v>
      </c>
      <c r="D18" s="607"/>
      <c r="E18" s="86"/>
    </row>
    <row r="19" spans="1:5" ht="15.75">
      <c r="A19" s="375">
        <v>6.1</v>
      </c>
      <c r="B19" s="383" t="s">
        <v>569</v>
      </c>
      <c r="C19" s="609">
        <v>189289133.44999999</v>
      </c>
      <c r="D19" s="607"/>
      <c r="E19" s="86"/>
    </row>
    <row r="20" spans="1:5" ht="15.75">
      <c r="A20" s="375">
        <v>6.2</v>
      </c>
      <c r="B20" s="384" t="s">
        <v>570</v>
      </c>
      <c r="C20" s="609">
        <v>2172730084.8299999</v>
      </c>
      <c r="D20" s="607"/>
      <c r="E20" s="86"/>
    </row>
    <row r="21" spans="1:5" ht="15.75">
      <c r="A21" s="375">
        <v>7</v>
      </c>
      <c r="B21" s="378" t="s">
        <v>572</v>
      </c>
      <c r="C21" s="611">
        <v>20859355.100000001</v>
      </c>
      <c r="D21" s="607" t="s">
        <v>726</v>
      </c>
      <c r="E21" s="86"/>
    </row>
    <row r="22" spans="1:5" ht="15.75">
      <c r="A22" s="375">
        <v>8</v>
      </c>
      <c r="B22" s="385" t="s">
        <v>573</v>
      </c>
      <c r="C22" s="606">
        <v>490281.32</v>
      </c>
      <c r="D22" s="607"/>
      <c r="E22" s="86"/>
    </row>
    <row r="23" spans="1:5" ht="15.75">
      <c r="A23" s="375">
        <v>9</v>
      </c>
      <c r="B23" s="381" t="s">
        <v>574</v>
      </c>
      <c r="C23" s="606">
        <f>SUM(C24:C25)</f>
        <v>115553112.81</v>
      </c>
      <c r="D23" s="613"/>
      <c r="E23" s="86"/>
    </row>
    <row r="24" spans="1:5" ht="15.75">
      <c r="A24" s="375">
        <v>9.1</v>
      </c>
      <c r="B24" s="383" t="s">
        <v>575</v>
      </c>
      <c r="C24" s="608">
        <v>115553112.81</v>
      </c>
      <c r="D24" s="607"/>
      <c r="E24" s="86"/>
    </row>
    <row r="25" spans="1:5" ht="15.75">
      <c r="A25" s="375">
        <v>9.1999999999999993</v>
      </c>
      <c r="B25" s="383" t="s">
        <v>576</v>
      </c>
      <c r="C25" s="614"/>
      <c r="D25" s="615"/>
      <c r="E25" s="88"/>
    </row>
    <row r="26" spans="1:5" ht="15.75">
      <c r="A26" s="375">
        <v>10</v>
      </c>
      <c r="B26" s="381" t="s">
        <v>577</v>
      </c>
      <c r="C26" s="606">
        <f>SUM(C27:C28)</f>
        <v>9998685.1899999995</v>
      </c>
      <c r="D26" s="607" t="s">
        <v>727</v>
      </c>
      <c r="E26" s="86"/>
    </row>
    <row r="27" spans="1:5" ht="15.75">
      <c r="A27" s="375">
        <v>10.1</v>
      </c>
      <c r="B27" s="383" t="s">
        <v>578</v>
      </c>
      <c r="C27" s="608">
        <v>0</v>
      </c>
      <c r="D27" s="607"/>
      <c r="E27" s="86"/>
    </row>
    <row r="28" spans="1:5" ht="15.75">
      <c r="A28" s="375">
        <v>10.199999999999999</v>
      </c>
      <c r="B28" s="383" t="s">
        <v>579</v>
      </c>
      <c r="C28" s="608">
        <v>9998685.1899999995</v>
      </c>
      <c r="D28" s="607"/>
      <c r="E28" s="86"/>
    </row>
    <row r="29" spans="1:5" ht="15.75">
      <c r="A29" s="375">
        <v>11</v>
      </c>
      <c r="B29" s="381" t="s">
        <v>580</v>
      </c>
      <c r="C29" s="606">
        <f>SUM(C30:C31)</f>
        <v>1110812.58</v>
      </c>
      <c r="D29" s="607"/>
      <c r="E29" s="86"/>
    </row>
    <row r="30" spans="1:5" ht="15.75">
      <c r="A30" s="375">
        <v>11.1</v>
      </c>
      <c r="B30" s="383" t="s">
        <v>581</v>
      </c>
      <c r="C30" s="608">
        <v>1110812.58</v>
      </c>
      <c r="D30" s="607"/>
      <c r="E30" s="86"/>
    </row>
    <row r="31" spans="1:5" ht="15.75">
      <c r="A31" s="375">
        <v>11.2</v>
      </c>
      <c r="B31" s="383" t="s">
        <v>582</v>
      </c>
      <c r="C31" s="608">
        <v>0</v>
      </c>
      <c r="D31" s="607"/>
      <c r="E31" s="86"/>
    </row>
    <row r="32" spans="1:5" ht="15.75">
      <c r="A32" s="375">
        <v>13</v>
      </c>
      <c r="B32" s="381" t="s">
        <v>583</v>
      </c>
      <c r="C32" s="606">
        <v>48424246</v>
      </c>
      <c r="D32" s="607"/>
      <c r="E32" s="86"/>
    </row>
    <row r="33" spans="1:5" ht="15.75">
      <c r="A33" s="375">
        <v>13.1</v>
      </c>
      <c r="B33" s="386" t="s">
        <v>584</v>
      </c>
      <c r="C33" s="608">
        <v>23901714.733409338</v>
      </c>
      <c r="D33" s="607"/>
      <c r="E33" s="86"/>
    </row>
    <row r="34" spans="1:5" ht="15.75">
      <c r="A34" s="375">
        <v>13.2</v>
      </c>
      <c r="B34" s="386" t="s">
        <v>585</v>
      </c>
      <c r="C34" s="608">
        <v>0</v>
      </c>
      <c r="D34" s="607"/>
      <c r="E34" s="86"/>
    </row>
    <row r="35" spans="1:5" ht="15.75">
      <c r="A35" s="375">
        <v>14</v>
      </c>
      <c r="B35" s="387" t="s">
        <v>586</v>
      </c>
      <c r="C35" s="606">
        <f>SUM(C6,C10,C12,C13,C14,C18,C21,C22,C23,C26,C29,C32)</f>
        <v>3172848426.2599998</v>
      </c>
      <c r="D35" s="607"/>
      <c r="E35" s="86"/>
    </row>
    <row r="36" spans="1:5" ht="15.75">
      <c r="A36" s="375"/>
      <c r="B36" s="388" t="s">
        <v>587</v>
      </c>
      <c r="C36" s="616"/>
      <c r="D36" s="607"/>
      <c r="E36" s="86"/>
    </row>
    <row r="37" spans="1:5" ht="15.75">
      <c r="A37" s="375">
        <v>15</v>
      </c>
      <c r="B37" s="389" t="s">
        <v>588</v>
      </c>
      <c r="C37" s="614"/>
      <c r="D37" s="615"/>
      <c r="E37" s="88"/>
    </row>
    <row r="38" spans="1:5" ht="15.75">
      <c r="A38" s="390">
        <v>15.1</v>
      </c>
      <c r="B38" s="391" t="s">
        <v>564</v>
      </c>
      <c r="C38" s="608"/>
      <c r="D38" s="607"/>
      <c r="E38" s="86"/>
    </row>
    <row r="39" spans="1:5" ht="15.75">
      <c r="A39" s="390">
        <v>16</v>
      </c>
      <c r="B39" s="378" t="s">
        <v>589</v>
      </c>
      <c r="C39" s="606"/>
      <c r="D39" s="607"/>
      <c r="E39" s="86"/>
    </row>
    <row r="40" spans="1:5" ht="15.75">
      <c r="A40" s="390">
        <v>17</v>
      </c>
      <c r="B40" s="378" t="s">
        <v>590</v>
      </c>
      <c r="C40" s="606">
        <f>SUM(C41:C44)</f>
        <v>2566648083.8600001</v>
      </c>
      <c r="D40" s="607"/>
      <c r="E40" s="86"/>
    </row>
    <row r="41" spans="1:5" ht="15.75">
      <c r="A41" s="390">
        <v>17.100000000000001</v>
      </c>
      <c r="B41" s="392" t="s">
        <v>591</v>
      </c>
      <c r="C41" s="608">
        <v>2002568503.9299998</v>
      </c>
      <c r="D41" s="607"/>
      <c r="E41" s="86"/>
    </row>
    <row r="42" spans="1:5" ht="15.75">
      <c r="A42" s="390">
        <v>17.2</v>
      </c>
      <c r="B42" s="393" t="s">
        <v>592</v>
      </c>
      <c r="C42" s="608">
        <v>547138049.27999997</v>
      </c>
      <c r="D42" s="607"/>
      <c r="E42" s="86"/>
    </row>
    <row r="43" spans="1:5" ht="15.75">
      <c r="A43" s="390">
        <v>17.3</v>
      </c>
      <c r="B43" s="432" t="s">
        <v>593</v>
      </c>
      <c r="C43" s="608">
        <v>0</v>
      </c>
      <c r="D43" s="607"/>
      <c r="E43" s="86"/>
    </row>
    <row r="44" spans="1:5" ht="15.75">
      <c r="A44" s="390">
        <v>17.399999999999999</v>
      </c>
      <c r="B44" s="433" t="s">
        <v>594</v>
      </c>
      <c r="C44" s="608">
        <v>16941530.649999999</v>
      </c>
      <c r="D44" s="607"/>
      <c r="E44" s="86"/>
    </row>
    <row r="45" spans="1:5" ht="15.75">
      <c r="A45" s="390">
        <v>18</v>
      </c>
      <c r="B45" s="434" t="s">
        <v>595</v>
      </c>
      <c r="C45" s="614">
        <v>1506513.28</v>
      </c>
      <c r="D45" s="617"/>
      <c r="E45" s="88"/>
    </row>
    <row r="46" spans="1:5" ht="15.75">
      <c r="A46" s="390">
        <v>19</v>
      </c>
      <c r="B46" s="434" t="s">
        <v>596</v>
      </c>
      <c r="C46" s="618">
        <f>SUM(C47:C48)</f>
        <v>14551322.5</v>
      </c>
      <c r="D46" s="619"/>
    </row>
    <row r="47" spans="1:5" ht="15.75">
      <c r="A47" s="390">
        <v>19.100000000000001</v>
      </c>
      <c r="B47" s="435" t="s">
        <v>597</v>
      </c>
      <c r="C47" s="620">
        <v>11456716.130000001</v>
      </c>
      <c r="D47" s="619"/>
    </row>
    <row r="48" spans="1:5" ht="15.75">
      <c r="A48" s="390">
        <v>19.2</v>
      </c>
      <c r="B48" s="435" t="s">
        <v>598</v>
      </c>
      <c r="C48" s="620">
        <v>3094606.37</v>
      </c>
      <c r="D48" s="619"/>
    </row>
    <row r="49" spans="1:4" ht="15.75">
      <c r="A49" s="390">
        <v>20</v>
      </c>
      <c r="B49" s="397" t="s">
        <v>599</v>
      </c>
      <c r="C49" s="618">
        <v>83624365.459999993</v>
      </c>
      <c r="D49" s="619" t="s">
        <v>728</v>
      </c>
    </row>
    <row r="50" spans="1:4" ht="15.75">
      <c r="A50" s="390">
        <v>21</v>
      </c>
      <c r="B50" s="436" t="s">
        <v>600</v>
      </c>
      <c r="C50" s="618">
        <v>32506423.859999999</v>
      </c>
      <c r="D50" s="619"/>
    </row>
    <row r="51" spans="1:4" ht="15.75">
      <c r="A51" s="390">
        <v>21.1</v>
      </c>
      <c r="B51" s="393" t="s">
        <v>601</v>
      </c>
      <c r="C51" s="620">
        <v>0</v>
      </c>
      <c r="D51" s="619"/>
    </row>
    <row r="52" spans="1:4" ht="15.75">
      <c r="A52" s="390">
        <v>22</v>
      </c>
      <c r="B52" s="398" t="s">
        <v>602</v>
      </c>
      <c r="C52" s="618">
        <f>SUM(C37,C39,C40,C45,C46,C49,C50)</f>
        <v>2698836708.9600005</v>
      </c>
      <c r="D52" s="619"/>
    </row>
    <row r="53" spans="1:4" ht="15.75">
      <c r="A53" s="390"/>
      <c r="B53" s="399" t="s">
        <v>603</v>
      </c>
      <c r="C53" s="621"/>
      <c r="D53" s="619"/>
    </row>
    <row r="54" spans="1:4" ht="15.75">
      <c r="A54" s="390">
        <v>23</v>
      </c>
      <c r="B54" s="397" t="s">
        <v>604</v>
      </c>
      <c r="C54" s="622">
        <v>17091531</v>
      </c>
      <c r="D54" s="619" t="s">
        <v>729</v>
      </c>
    </row>
    <row r="55" spans="1:4" ht="15.75">
      <c r="A55" s="390">
        <v>24</v>
      </c>
      <c r="B55" s="397" t="s">
        <v>605</v>
      </c>
      <c r="C55" s="622">
        <v>0</v>
      </c>
      <c r="D55" s="619"/>
    </row>
    <row r="56" spans="1:4" ht="15.75">
      <c r="A56" s="390">
        <v>25</v>
      </c>
      <c r="B56" s="434" t="s">
        <v>606</v>
      </c>
      <c r="C56" s="622">
        <v>101066231.76000001</v>
      </c>
      <c r="D56" s="619" t="s">
        <v>730</v>
      </c>
    </row>
    <row r="57" spans="1:4" ht="15.75">
      <c r="A57" s="390">
        <v>26</v>
      </c>
      <c r="B57" s="434" t="s">
        <v>607</v>
      </c>
      <c r="C57" s="622">
        <v>0</v>
      </c>
      <c r="D57" s="619"/>
    </row>
    <row r="58" spans="1:4" ht="15.75">
      <c r="A58" s="390">
        <v>27</v>
      </c>
      <c r="B58" s="434" t="s">
        <v>608</v>
      </c>
      <c r="C58" s="622">
        <f>SUM(C59:C60)</f>
        <v>0</v>
      </c>
      <c r="D58" s="619"/>
    </row>
    <row r="59" spans="1:4" ht="15.75">
      <c r="A59" s="390">
        <v>27.1</v>
      </c>
      <c r="B59" s="433" t="s">
        <v>609</v>
      </c>
      <c r="C59" s="623"/>
      <c r="D59" s="619"/>
    </row>
    <row r="60" spans="1:4" ht="15.75">
      <c r="A60" s="390">
        <v>27.2</v>
      </c>
      <c r="B60" s="433" t="s">
        <v>610</v>
      </c>
      <c r="C60" s="623"/>
      <c r="D60" s="619"/>
    </row>
    <row r="61" spans="1:4" ht="15.75">
      <c r="A61" s="390">
        <v>28</v>
      </c>
      <c r="B61" s="400" t="s">
        <v>611</v>
      </c>
      <c r="C61" s="622">
        <v>2606149.35</v>
      </c>
      <c r="D61" s="619" t="s">
        <v>731</v>
      </c>
    </row>
    <row r="62" spans="1:4" ht="15.75">
      <c r="A62" s="390">
        <v>29</v>
      </c>
      <c r="B62" s="434" t="s">
        <v>612</v>
      </c>
      <c r="C62" s="622">
        <f>SUM(C63:C65)</f>
        <v>15101046.390000001</v>
      </c>
      <c r="D62" s="619" t="s">
        <v>732</v>
      </c>
    </row>
    <row r="63" spans="1:4" ht="15.75">
      <c r="A63" s="390">
        <v>29.1</v>
      </c>
      <c r="B63" s="437" t="s">
        <v>613</v>
      </c>
      <c r="C63" s="623">
        <v>10870260.66</v>
      </c>
      <c r="D63" s="619"/>
    </row>
    <row r="64" spans="1:4" ht="15.75">
      <c r="A64" s="390">
        <v>29.2</v>
      </c>
      <c r="B64" s="439" t="s">
        <v>614</v>
      </c>
      <c r="C64" s="623"/>
      <c r="D64" s="619"/>
    </row>
    <row r="65" spans="1:4" ht="15.75">
      <c r="A65" s="390">
        <v>29.3</v>
      </c>
      <c r="B65" s="439" t="s">
        <v>615</v>
      </c>
      <c r="C65" s="623">
        <v>4230785.7300000004</v>
      </c>
      <c r="D65" s="619"/>
    </row>
    <row r="66" spans="1:4" ht="15.75">
      <c r="A66" s="390">
        <v>30</v>
      </c>
      <c r="B66" s="402" t="s">
        <v>616</v>
      </c>
      <c r="C66" s="622">
        <v>338146758.64999998</v>
      </c>
      <c r="D66" s="619" t="s">
        <v>733</v>
      </c>
    </row>
    <row r="67" spans="1:4" ht="15.75">
      <c r="A67" s="390">
        <v>31</v>
      </c>
      <c r="B67" s="438" t="s">
        <v>617</v>
      </c>
      <c r="C67" s="622">
        <f>SUM(C54,C55,C56,C57,C58,C61,C62,C66)</f>
        <v>474011717.14999998</v>
      </c>
      <c r="D67" s="619"/>
    </row>
    <row r="68" spans="1:4" ht="16.5" thickBot="1">
      <c r="A68" s="390">
        <v>32</v>
      </c>
      <c r="B68" s="402" t="s">
        <v>618</v>
      </c>
      <c r="C68" s="624">
        <f>SUM(C52,C67)</f>
        <v>3172848426.1100006</v>
      </c>
      <c r="D68" s="62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D4" sqref="D4"/>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27" bestFit="1" customWidth="1"/>
    <col min="17" max="17" width="14.7109375" style="27" customWidth="1"/>
    <col min="18" max="18" width="13" style="27" bestFit="1" customWidth="1"/>
    <col min="19" max="19" width="34.85546875" style="27" customWidth="1"/>
    <col min="20" max="16384" width="9.140625" style="27"/>
  </cols>
  <sheetData>
    <row r="1" spans="1:19">
      <c r="A1" s="2" t="s">
        <v>30</v>
      </c>
      <c r="B1" s="3" t="str">
        <f>'Info '!C2</f>
        <v>JSC "BASISBANK"</v>
      </c>
    </row>
    <row r="2" spans="1:19">
      <c r="A2" s="2" t="s">
        <v>31</v>
      </c>
      <c r="B2" s="324">
        <f>'1. key ratios '!B2</f>
        <v>45107</v>
      </c>
    </row>
    <row r="4" spans="1:19" ht="26.25" thickBot="1">
      <c r="A4" s="4" t="s">
        <v>146</v>
      </c>
      <c r="B4" s="203" t="s">
        <v>251</v>
      </c>
    </row>
    <row r="5" spans="1:19" s="193" customFormat="1">
      <c r="A5" s="188"/>
      <c r="B5" s="189"/>
      <c r="C5" s="190" t="s">
        <v>0</v>
      </c>
      <c r="D5" s="190" t="s">
        <v>1</v>
      </c>
      <c r="E5" s="190" t="s">
        <v>2</v>
      </c>
      <c r="F5" s="190" t="s">
        <v>3</v>
      </c>
      <c r="G5" s="190" t="s">
        <v>4</v>
      </c>
      <c r="H5" s="190" t="s">
        <v>5</v>
      </c>
      <c r="I5" s="190" t="s">
        <v>8</v>
      </c>
      <c r="J5" s="190" t="s">
        <v>9</v>
      </c>
      <c r="K5" s="190" t="s">
        <v>10</v>
      </c>
      <c r="L5" s="190" t="s">
        <v>11</v>
      </c>
      <c r="M5" s="190" t="s">
        <v>12</v>
      </c>
      <c r="N5" s="190" t="s">
        <v>13</v>
      </c>
      <c r="O5" s="190" t="s">
        <v>235</v>
      </c>
      <c r="P5" s="190" t="s">
        <v>236</v>
      </c>
      <c r="Q5" s="190" t="s">
        <v>237</v>
      </c>
      <c r="R5" s="191" t="s">
        <v>238</v>
      </c>
      <c r="S5" s="192" t="s">
        <v>239</v>
      </c>
    </row>
    <row r="6" spans="1:19" s="193" customFormat="1" ht="99" customHeight="1">
      <c r="A6" s="194"/>
      <c r="B6" s="767" t="s">
        <v>240</v>
      </c>
      <c r="C6" s="763">
        <v>0</v>
      </c>
      <c r="D6" s="764"/>
      <c r="E6" s="763">
        <v>0.2</v>
      </c>
      <c r="F6" s="764"/>
      <c r="G6" s="763">
        <v>0.35</v>
      </c>
      <c r="H6" s="764"/>
      <c r="I6" s="763">
        <v>0.5</v>
      </c>
      <c r="J6" s="764"/>
      <c r="K6" s="763">
        <v>0.75</v>
      </c>
      <c r="L6" s="764"/>
      <c r="M6" s="763">
        <v>1</v>
      </c>
      <c r="N6" s="764"/>
      <c r="O6" s="763">
        <v>1.5</v>
      </c>
      <c r="P6" s="764"/>
      <c r="Q6" s="763">
        <v>2.5</v>
      </c>
      <c r="R6" s="764"/>
      <c r="S6" s="765" t="s">
        <v>145</v>
      </c>
    </row>
    <row r="7" spans="1:19" s="193" customFormat="1" ht="30.75" customHeight="1">
      <c r="A7" s="194"/>
      <c r="B7" s="768"/>
      <c r="C7" s="185" t="s">
        <v>148</v>
      </c>
      <c r="D7" s="185" t="s">
        <v>147</v>
      </c>
      <c r="E7" s="185" t="s">
        <v>148</v>
      </c>
      <c r="F7" s="185" t="s">
        <v>147</v>
      </c>
      <c r="G7" s="185" t="s">
        <v>148</v>
      </c>
      <c r="H7" s="185" t="s">
        <v>147</v>
      </c>
      <c r="I7" s="185" t="s">
        <v>148</v>
      </c>
      <c r="J7" s="185" t="s">
        <v>147</v>
      </c>
      <c r="K7" s="185" t="s">
        <v>148</v>
      </c>
      <c r="L7" s="185" t="s">
        <v>147</v>
      </c>
      <c r="M7" s="185" t="s">
        <v>148</v>
      </c>
      <c r="N7" s="185" t="s">
        <v>147</v>
      </c>
      <c r="O7" s="185" t="s">
        <v>148</v>
      </c>
      <c r="P7" s="185" t="s">
        <v>147</v>
      </c>
      <c r="Q7" s="185" t="s">
        <v>148</v>
      </c>
      <c r="R7" s="185" t="s">
        <v>147</v>
      </c>
      <c r="S7" s="766"/>
    </row>
    <row r="8" spans="1:19" s="90" customFormat="1">
      <c r="A8" s="89">
        <v>1</v>
      </c>
      <c r="B8" s="1" t="s">
        <v>51</v>
      </c>
      <c r="C8" s="626">
        <v>370538691.1796</v>
      </c>
      <c r="D8" s="626">
        <v>0</v>
      </c>
      <c r="E8" s="626">
        <v>0</v>
      </c>
      <c r="F8" s="627">
        <v>0</v>
      </c>
      <c r="G8" s="626">
        <v>0</v>
      </c>
      <c r="H8" s="626">
        <v>0</v>
      </c>
      <c r="I8" s="626">
        <v>0</v>
      </c>
      <c r="J8" s="626">
        <v>0</v>
      </c>
      <c r="K8" s="626">
        <v>0</v>
      </c>
      <c r="L8" s="626">
        <v>0</v>
      </c>
      <c r="M8" s="626">
        <v>217181913.65050003</v>
      </c>
      <c r="N8" s="626">
        <v>0</v>
      </c>
      <c r="O8" s="626">
        <v>0</v>
      </c>
      <c r="P8" s="626">
        <v>0</v>
      </c>
      <c r="Q8" s="626">
        <v>0</v>
      </c>
      <c r="R8" s="627">
        <v>0</v>
      </c>
      <c r="S8" s="628">
        <f>$C$6*SUM(C8:D8)+$E$6*SUM(E8:F8)+$G$6*SUM(G8:H8)+$I$6*SUM(I8:J8)+$K$6*SUM(K8:L8)+$M$6*SUM(M8:N8)+$O$6*SUM(O8:P8)+$Q$6*SUM(Q8:R8)</f>
        <v>217181913.65050003</v>
      </c>
    </row>
    <row r="9" spans="1:19" s="90" customFormat="1">
      <c r="A9" s="89">
        <v>2</v>
      </c>
      <c r="B9" s="1" t="s">
        <v>52</v>
      </c>
      <c r="C9" s="626">
        <v>0</v>
      </c>
      <c r="D9" s="626">
        <v>0</v>
      </c>
      <c r="E9" s="626">
        <v>0</v>
      </c>
      <c r="F9" s="626">
        <v>0</v>
      </c>
      <c r="G9" s="626">
        <v>0</v>
      </c>
      <c r="H9" s="626">
        <v>0</v>
      </c>
      <c r="I9" s="626">
        <v>0</v>
      </c>
      <c r="J9" s="626">
        <v>0</v>
      </c>
      <c r="K9" s="626">
        <v>0</v>
      </c>
      <c r="L9" s="626">
        <v>0</v>
      </c>
      <c r="M9" s="626">
        <v>0</v>
      </c>
      <c r="N9" s="626">
        <v>0</v>
      </c>
      <c r="O9" s="626">
        <v>0</v>
      </c>
      <c r="P9" s="626">
        <v>0</v>
      </c>
      <c r="Q9" s="626">
        <v>0</v>
      </c>
      <c r="R9" s="627">
        <v>0</v>
      </c>
      <c r="S9" s="628">
        <f t="shared" ref="S9:S21" si="0">$C$6*SUM(C9:D9)+$E$6*SUM(E9:F9)+$G$6*SUM(G9:H9)+$I$6*SUM(I9:J9)+$K$6*SUM(K9:L9)+$M$6*SUM(M9:N9)+$O$6*SUM(O9:P9)+$Q$6*SUM(Q9:R9)</f>
        <v>0</v>
      </c>
    </row>
    <row r="10" spans="1:19" s="90" customFormat="1">
      <c r="A10" s="89">
        <v>3</v>
      </c>
      <c r="B10" s="1" t="s">
        <v>164</v>
      </c>
      <c r="C10" s="626">
        <v>0</v>
      </c>
      <c r="D10" s="626">
        <v>0</v>
      </c>
      <c r="E10" s="626">
        <v>0</v>
      </c>
      <c r="F10" s="626">
        <v>0</v>
      </c>
      <c r="G10" s="626">
        <v>0</v>
      </c>
      <c r="H10" s="626">
        <v>0</v>
      </c>
      <c r="I10" s="626">
        <v>0</v>
      </c>
      <c r="J10" s="626">
        <v>0</v>
      </c>
      <c r="K10" s="626">
        <v>0</v>
      </c>
      <c r="L10" s="626">
        <v>0</v>
      </c>
      <c r="M10" s="626">
        <v>1716579.0289999999</v>
      </c>
      <c r="N10" s="626">
        <v>0</v>
      </c>
      <c r="O10" s="626">
        <v>0</v>
      </c>
      <c r="P10" s="626">
        <v>0</v>
      </c>
      <c r="Q10" s="626">
        <v>0</v>
      </c>
      <c r="R10" s="627">
        <v>0</v>
      </c>
      <c r="S10" s="628">
        <f t="shared" si="0"/>
        <v>1716579.0289999999</v>
      </c>
    </row>
    <row r="11" spans="1:19" s="90" customFormat="1">
      <c r="A11" s="89">
        <v>4</v>
      </c>
      <c r="B11" s="1" t="s">
        <v>53</v>
      </c>
      <c r="C11" s="626">
        <v>2256370.7803000002</v>
      </c>
      <c r="D11" s="626">
        <v>0</v>
      </c>
      <c r="E11" s="626">
        <v>0</v>
      </c>
      <c r="F11" s="626">
        <v>0</v>
      </c>
      <c r="G11" s="626">
        <v>0</v>
      </c>
      <c r="H11" s="626">
        <v>0</v>
      </c>
      <c r="I11" s="626">
        <v>0</v>
      </c>
      <c r="J11" s="626">
        <v>0</v>
      </c>
      <c r="K11" s="626">
        <v>0</v>
      </c>
      <c r="L11" s="626">
        <v>0</v>
      </c>
      <c r="M11" s="626">
        <v>0</v>
      </c>
      <c r="N11" s="626">
        <v>0</v>
      </c>
      <c r="O11" s="626">
        <v>0</v>
      </c>
      <c r="P11" s="626">
        <v>0</v>
      </c>
      <c r="Q11" s="626">
        <v>0</v>
      </c>
      <c r="R11" s="627">
        <v>0</v>
      </c>
      <c r="S11" s="628">
        <f t="shared" si="0"/>
        <v>0</v>
      </c>
    </row>
    <row r="12" spans="1:19" s="90" customFormat="1">
      <c r="A12" s="89">
        <v>5</v>
      </c>
      <c r="B12" s="1" t="s">
        <v>54</v>
      </c>
      <c r="C12" s="626">
        <v>0</v>
      </c>
      <c r="D12" s="626">
        <v>0</v>
      </c>
      <c r="E12" s="626">
        <v>0</v>
      </c>
      <c r="F12" s="626">
        <v>0</v>
      </c>
      <c r="G12" s="626">
        <v>0</v>
      </c>
      <c r="H12" s="626">
        <v>0</v>
      </c>
      <c r="I12" s="626">
        <v>0</v>
      </c>
      <c r="J12" s="626">
        <v>0</v>
      </c>
      <c r="K12" s="626">
        <v>0</v>
      </c>
      <c r="L12" s="626">
        <v>0</v>
      </c>
      <c r="M12" s="626">
        <v>0</v>
      </c>
      <c r="N12" s="626">
        <v>0</v>
      </c>
      <c r="O12" s="626">
        <v>0</v>
      </c>
      <c r="P12" s="626">
        <v>0</v>
      </c>
      <c r="Q12" s="626">
        <v>0</v>
      </c>
      <c r="R12" s="627">
        <v>0</v>
      </c>
      <c r="S12" s="628">
        <f t="shared" si="0"/>
        <v>0</v>
      </c>
    </row>
    <row r="13" spans="1:19" s="90" customFormat="1">
      <c r="A13" s="89">
        <v>6</v>
      </c>
      <c r="B13" s="1" t="s">
        <v>55</v>
      </c>
      <c r="C13" s="626">
        <v>0</v>
      </c>
      <c r="D13" s="626">
        <v>0</v>
      </c>
      <c r="E13" s="626">
        <v>75916763.58569999</v>
      </c>
      <c r="F13" s="626">
        <v>0</v>
      </c>
      <c r="G13" s="626">
        <v>0</v>
      </c>
      <c r="H13" s="626">
        <v>0</v>
      </c>
      <c r="I13" s="626">
        <v>6700175.8633000003</v>
      </c>
      <c r="J13" s="626">
        <v>0</v>
      </c>
      <c r="K13" s="626">
        <v>0</v>
      </c>
      <c r="L13" s="626">
        <v>0</v>
      </c>
      <c r="M13" s="626">
        <v>6952548.7169000003</v>
      </c>
      <c r="N13" s="626">
        <v>0</v>
      </c>
      <c r="O13" s="626">
        <v>0</v>
      </c>
      <c r="P13" s="626">
        <v>0</v>
      </c>
      <c r="Q13" s="626">
        <v>0</v>
      </c>
      <c r="R13" s="627">
        <v>0</v>
      </c>
      <c r="S13" s="628">
        <f t="shared" si="0"/>
        <v>25485989.36569</v>
      </c>
    </row>
    <row r="14" spans="1:19" s="90" customFormat="1">
      <c r="A14" s="89">
        <v>7</v>
      </c>
      <c r="B14" s="1" t="s">
        <v>56</v>
      </c>
      <c r="C14" s="626">
        <v>0</v>
      </c>
      <c r="D14" s="626">
        <v>0</v>
      </c>
      <c r="E14" s="626">
        <v>0</v>
      </c>
      <c r="F14" s="626">
        <v>0</v>
      </c>
      <c r="G14" s="626">
        <v>0</v>
      </c>
      <c r="H14" s="626">
        <v>0</v>
      </c>
      <c r="I14" s="626">
        <v>0</v>
      </c>
      <c r="J14" s="626">
        <v>0</v>
      </c>
      <c r="K14" s="626">
        <v>0</v>
      </c>
      <c r="L14" s="626">
        <v>0</v>
      </c>
      <c r="M14" s="626">
        <v>1198867963.1521444</v>
      </c>
      <c r="N14" s="626">
        <v>255129862.54773021</v>
      </c>
      <c r="O14" s="626">
        <v>0</v>
      </c>
      <c r="P14" s="626">
        <v>0</v>
      </c>
      <c r="Q14" s="626">
        <v>0</v>
      </c>
      <c r="R14" s="627">
        <v>0</v>
      </c>
      <c r="S14" s="628">
        <f t="shared" si="0"/>
        <v>1453997825.6998746</v>
      </c>
    </row>
    <row r="15" spans="1:19" s="90" customFormat="1">
      <c r="A15" s="89">
        <v>8</v>
      </c>
      <c r="B15" s="1" t="s">
        <v>57</v>
      </c>
      <c r="C15" s="626">
        <v>0</v>
      </c>
      <c r="D15" s="626">
        <v>0</v>
      </c>
      <c r="E15" s="626">
        <v>0</v>
      </c>
      <c r="F15" s="626">
        <v>0</v>
      </c>
      <c r="G15" s="626">
        <v>0</v>
      </c>
      <c r="H15" s="626">
        <v>0</v>
      </c>
      <c r="I15" s="626">
        <v>0</v>
      </c>
      <c r="J15" s="626">
        <v>0</v>
      </c>
      <c r="K15" s="626">
        <v>397685790.68101382</v>
      </c>
      <c r="L15" s="626">
        <v>12824789.074132491</v>
      </c>
      <c r="M15" s="626">
        <v>0</v>
      </c>
      <c r="N15" s="626">
        <v>484166.81535000016</v>
      </c>
      <c r="O15" s="626">
        <v>0</v>
      </c>
      <c r="P15" s="626">
        <v>0</v>
      </c>
      <c r="Q15" s="626">
        <v>0</v>
      </c>
      <c r="R15" s="627">
        <v>0</v>
      </c>
      <c r="S15" s="628">
        <f t="shared" si="0"/>
        <v>308367101.63170975</v>
      </c>
    </row>
    <row r="16" spans="1:19" s="90" customFormat="1">
      <c r="A16" s="89">
        <v>9</v>
      </c>
      <c r="B16" s="1" t="s">
        <v>58</v>
      </c>
      <c r="C16" s="626">
        <v>0</v>
      </c>
      <c r="D16" s="626">
        <v>0</v>
      </c>
      <c r="E16" s="626">
        <v>0</v>
      </c>
      <c r="F16" s="626">
        <v>0</v>
      </c>
      <c r="G16" s="626">
        <v>326239915.8574999</v>
      </c>
      <c r="H16" s="626">
        <v>211209</v>
      </c>
      <c r="I16" s="626">
        <v>0</v>
      </c>
      <c r="J16" s="626">
        <v>0</v>
      </c>
      <c r="K16" s="626">
        <v>0</v>
      </c>
      <c r="L16" s="626">
        <v>0</v>
      </c>
      <c r="M16" s="626">
        <v>0</v>
      </c>
      <c r="N16" s="626">
        <v>0</v>
      </c>
      <c r="O16" s="626">
        <v>0</v>
      </c>
      <c r="P16" s="626">
        <v>0</v>
      </c>
      <c r="Q16" s="626">
        <v>0</v>
      </c>
      <c r="R16" s="627">
        <v>0</v>
      </c>
      <c r="S16" s="628">
        <f t="shared" si="0"/>
        <v>114257893.70012496</v>
      </c>
    </row>
    <row r="17" spans="1:19" s="90" customFormat="1">
      <c r="A17" s="89">
        <v>10</v>
      </c>
      <c r="B17" s="1" t="s">
        <v>59</v>
      </c>
      <c r="C17" s="626">
        <v>0</v>
      </c>
      <c r="D17" s="626">
        <v>0</v>
      </c>
      <c r="E17" s="626">
        <v>0</v>
      </c>
      <c r="F17" s="626">
        <v>0</v>
      </c>
      <c r="G17" s="626">
        <v>0</v>
      </c>
      <c r="H17" s="626">
        <v>0</v>
      </c>
      <c r="I17" s="626">
        <v>5868652.5915277349</v>
      </c>
      <c r="J17" s="626">
        <v>0</v>
      </c>
      <c r="K17" s="626">
        <v>0</v>
      </c>
      <c r="L17" s="626">
        <v>0</v>
      </c>
      <c r="M17" s="626">
        <v>18628801.940047652</v>
      </c>
      <c r="N17" s="626">
        <v>35874.995980000022</v>
      </c>
      <c r="O17" s="626">
        <v>11010888.8512569</v>
      </c>
      <c r="P17" s="626">
        <v>2234480.6923250002</v>
      </c>
      <c r="Q17" s="626">
        <v>0</v>
      </c>
      <c r="R17" s="627">
        <v>0</v>
      </c>
      <c r="S17" s="628">
        <f t="shared" si="0"/>
        <v>41467057.547164366</v>
      </c>
    </row>
    <row r="18" spans="1:19" s="90" customFormat="1">
      <c r="A18" s="89">
        <v>11</v>
      </c>
      <c r="B18" s="1" t="s">
        <v>60</v>
      </c>
      <c r="C18" s="626">
        <v>0</v>
      </c>
      <c r="D18" s="626">
        <v>0</v>
      </c>
      <c r="E18" s="626">
        <v>0</v>
      </c>
      <c r="F18" s="626">
        <v>0</v>
      </c>
      <c r="G18" s="626">
        <v>0</v>
      </c>
      <c r="H18" s="626">
        <v>0</v>
      </c>
      <c r="I18" s="626">
        <v>0</v>
      </c>
      <c r="J18" s="626">
        <v>0</v>
      </c>
      <c r="K18" s="626">
        <v>0</v>
      </c>
      <c r="L18" s="626">
        <v>0</v>
      </c>
      <c r="M18" s="626">
        <v>0</v>
      </c>
      <c r="N18" s="626">
        <v>0</v>
      </c>
      <c r="O18" s="626">
        <v>0</v>
      </c>
      <c r="P18" s="626">
        <v>0</v>
      </c>
      <c r="Q18" s="626">
        <v>3304915.54</v>
      </c>
      <c r="R18" s="627">
        <v>0</v>
      </c>
      <c r="S18" s="628">
        <f t="shared" si="0"/>
        <v>8262288.8499999996</v>
      </c>
    </row>
    <row r="19" spans="1:19" s="90" customFormat="1">
      <c r="A19" s="89">
        <v>12</v>
      </c>
      <c r="B19" s="1" t="s">
        <v>61</v>
      </c>
      <c r="C19" s="626">
        <v>0</v>
      </c>
      <c r="D19" s="626">
        <v>0</v>
      </c>
      <c r="E19" s="626">
        <v>0</v>
      </c>
      <c r="F19" s="626">
        <v>0</v>
      </c>
      <c r="G19" s="626">
        <v>0</v>
      </c>
      <c r="H19" s="626">
        <v>0</v>
      </c>
      <c r="I19" s="626">
        <v>0</v>
      </c>
      <c r="J19" s="626">
        <v>0</v>
      </c>
      <c r="K19" s="626">
        <v>0</v>
      </c>
      <c r="L19" s="626">
        <v>0</v>
      </c>
      <c r="M19" s="626">
        <v>841599.52949999995</v>
      </c>
      <c r="N19" s="626">
        <v>23986434.319750011</v>
      </c>
      <c r="O19" s="626">
        <v>0</v>
      </c>
      <c r="P19" s="626">
        <v>0</v>
      </c>
      <c r="Q19" s="626">
        <v>0</v>
      </c>
      <c r="R19" s="627">
        <v>0</v>
      </c>
      <c r="S19" s="628">
        <f t="shared" si="0"/>
        <v>24828033.849250011</v>
      </c>
    </row>
    <row r="20" spans="1:19" s="90" customFormat="1">
      <c r="A20" s="89">
        <v>13</v>
      </c>
      <c r="B20" s="1" t="s">
        <v>144</v>
      </c>
      <c r="C20" s="626">
        <v>0</v>
      </c>
      <c r="D20" s="626">
        <v>0</v>
      </c>
      <c r="E20" s="626">
        <v>0</v>
      </c>
      <c r="F20" s="626">
        <v>0</v>
      </c>
      <c r="G20" s="626">
        <v>0</v>
      </c>
      <c r="H20" s="626">
        <v>0</v>
      </c>
      <c r="I20" s="626">
        <v>0</v>
      </c>
      <c r="J20" s="626">
        <v>0</v>
      </c>
      <c r="K20" s="626">
        <v>0</v>
      </c>
      <c r="L20" s="626">
        <v>0</v>
      </c>
      <c r="M20" s="626">
        <v>0</v>
      </c>
      <c r="N20" s="626">
        <v>0</v>
      </c>
      <c r="O20" s="626">
        <v>0</v>
      </c>
      <c r="P20" s="626">
        <v>0</v>
      </c>
      <c r="Q20" s="626">
        <v>0</v>
      </c>
      <c r="R20" s="627">
        <v>0</v>
      </c>
      <c r="S20" s="628">
        <f t="shared" si="0"/>
        <v>0</v>
      </c>
    </row>
    <row r="21" spans="1:19" s="90" customFormat="1">
      <c r="A21" s="89">
        <v>14</v>
      </c>
      <c r="B21" s="1" t="s">
        <v>63</v>
      </c>
      <c r="C21" s="626">
        <v>62649011.056699991</v>
      </c>
      <c r="D21" s="626">
        <v>0</v>
      </c>
      <c r="E21" s="626">
        <v>2978426.1815999998</v>
      </c>
      <c r="F21" s="626">
        <v>0</v>
      </c>
      <c r="G21" s="626">
        <v>0</v>
      </c>
      <c r="H21" s="626">
        <v>0</v>
      </c>
      <c r="I21" s="626">
        <v>0</v>
      </c>
      <c r="J21" s="626">
        <v>0</v>
      </c>
      <c r="K21" s="626">
        <v>0</v>
      </c>
      <c r="L21" s="626">
        <v>0</v>
      </c>
      <c r="M21" s="626">
        <v>417613040.56541699</v>
      </c>
      <c r="N21" s="626">
        <v>14211585.76958002</v>
      </c>
      <c r="O21" s="626">
        <v>0</v>
      </c>
      <c r="P21" s="626">
        <v>0</v>
      </c>
      <c r="Q21" s="626">
        <v>17000000</v>
      </c>
      <c r="R21" s="627">
        <v>0</v>
      </c>
      <c r="S21" s="628">
        <f t="shared" si="0"/>
        <v>474920311.57131702</v>
      </c>
    </row>
    <row r="22" spans="1:19" ht="13.5" thickBot="1">
      <c r="A22" s="91"/>
      <c r="B22" s="92" t="s">
        <v>64</v>
      </c>
      <c r="C22" s="200">
        <f>SUM(C8:C21)</f>
        <v>435444073.01660001</v>
      </c>
      <c r="D22" s="200">
        <f t="shared" ref="D22:S22" si="1">SUM(D8:D21)</f>
        <v>0</v>
      </c>
      <c r="E22" s="200">
        <f t="shared" si="1"/>
        <v>78895189.767299995</v>
      </c>
      <c r="F22" s="200">
        <f t="shared" si="1"/>
        <v>0</v>
      </c>
      <c r="G22" s="200">
        <f t="shared" si="1"/>
        <v>326239915.8574999</v>
      </c>
      <c r="H22" s="200">
        <f t="shared" si="1"/>
        <v>211209</v>
      </c>
      <c r="I22" s="200">
        <f t="shared" si="1"/>
        <v>12568828.454827735</v>
      </c>
      <c r="J22" s="200">
        <f t="shared" si="1"/>
        <v>0</v>
      </c>
      <c r="K22" s="200">
        <f t="shared" si="1"/>
        <v>397685790.68101382</v>
      </c>
      <c r="L22" s="200">
        <f t="shared" si="1"/>
        <v>12824789.074132491</v>
      </c>
      <c r="M22" s="200">
        <f t="shared" si="1"/>
        <v>1861802446.5835092</v>
      </c>
      <c r="N22" s="200">
        <f t="shared" si="1"/>
        <v>293847924.44839025</v>
      </c>
      <c r="O22" s="200">
        <f t="shared" si="1"/>
        <v>11010888.8512569</v>
      </c>
      <c r="P22" s="200">
        <f t="shared" si="1"/>
        <v>2234480.6923250002</v>
      </c>
      <c r="Q22" s="200">
        <f t="shared" si="1"/>
        <v>20304915.539999999</v>
      </c>
      <c r="R22" s="200">
        <f t="shared" si="1"/>
        <v>0</v>
      </c>
      <c r="S22" s="629">
        <f t="shared" si="1"/>
        <v>2670484994.8946309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H40" sqref="H40"/>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27"/>
  </cols>
  <sheetData>
    <row r="1" spans="1:22">
      <c r="A1" s="2" t="s">
        <v>30</v>
      </c>
      <c r="B1" s="3" t="str">
        <f>'Info '!C2</f>
        <v>JSC "BASISBANK"</v>
      </c>
    </row>
    <row r="2" spans="1:22">
      <c r="A2" s="2" t="s">
        <v>31</v>
      </c>
      <c r="B2" s="324">
        <f>'1. key ratios '!B2</f>
        <v>45107</v>
      </c>
    </row>
    <row r="4" spans="1:22" ht="13.5" thickBot="1">
      <c r="A4" s="4" t="s">
        <v>243</v>
      </c>
      <c r="B4" s="93" t="s">
        <v>50</v>
      </c>
      <c r="V4" s="28" t="s">
        <v>35</v>
      </c>
    </row>
    <row r="5" spans="1:22" ht="12.75" customHeight="1">
      <c r="A5" s="94"/>
      <c r="B5" s="95"/>
      <c r="C5" s="769" t="s">
        <v>169</v>
      </c>
      <c r="D5" s="770"/>
      <c r="E5" s="770"/>
      <c r="F5" s="770"/>
      <c r="G5" s="770"/>
      <c r="H5" s="770"/>
      <c r="I5" s="770"/>
      <c r="J5" s="770"/>
      <c r="K5" s="770"/>
      <c r="L5" s="771"/>
      <c r="M5" s="772" t="s">
        <v>170</v>
      </c>
      <c r="N5" s="773"/>
      <c r="O5" s="773"/>
      <c r="P5" s="773"/>
      <c r="Q5" s="773"/>
      <c r="R5" s="773"/>
      <c r="S5" s="774"/>
      <c r="T5" s="777" t="s">
        <v>241</v>
      </c>
      <c r="U5" s="777" t="s">
        <v>242</v>
      </c>
      <c r="V5" s="775" t="s">
        <v>76</v>
      </c>
    </row>
    <row r="6" spans="1:22" s="60" customFormat="1" ht="102">
      <c r="A6" s="57"/>
      <c r="B6" s="96"/>
      <c r="C6" s="97" t="s">
        <v>65</v>
      </c>
      <c r="D6" s="167" t="s">
        <v>66</v>
      </c>
      <c r="E6" s="119" t="s">
        <v>172</v>
      </c>
      <c r="F6" s="119" t="s">
        <v>173</v>
      </c>
      <c r="G6" s="167" t="s">
        <v>176</v>
      </c>
      <c r="H6" s="167" t="s">
        <v>171</v>
      </c>
      <c r="I6" s="167" t="s">
        <v>67</v>
      </c>
      <c r="J6" s="167" t="s">
        <v>68</v>
      </c>
      <c r="K6" s="98" t="s">
        <v>69</v>
      </c>
      <c r="L6" s="99" t="s">
        <v>70</v>
      </c>
      <c r="M6" s="97" t="s">
        <v>174</v>
      </c>
      <c r="N6" s="98" t="s">
        <v>71</v>
      </c>
      <c r="O6" s="98" t="s">
        <v>72</v>
      </c>
      <c r="P6" s="98" t="s">
        <v>73</v>
      </c>
      <c r="Q6" s="98" t="s">
        <v>74</v>
      </c>
      <c r="R6" s="98" t="s">
        <v>75</v>
      </c>
      <c r="S6" s="187" t="s">
        <v>175</v>
      </c>
      <c r="T6" s="778"/>
      <c r="U6" s="778"/>
      <c r="V6" s="776"/>
    </row>
    <row r="7" spans="1:22" s="90" customFormat="1">
      <c r="A7" s="100">
        <v>1</v>
      </c>
      <c r="B7" s="1" t="s">
        <v>51</v>
      </c>
      <c r="C7" s="630"/>
      <c r="D7" s="626">
        <v>0</v>
      </c>
      <c r="E7" s="626"/>
      <c r="F7" s="626"/>
      <c r="G7" s="626"/>
      <c r="H7" s="626"/>
      <c r="I7" s="626"/>
      <c r="J7" s="626"/>
      <c r="K7" s="626"/>
      <c r="L7" s="631"/>
      <c r="M7" s="630"/>
      <c r="N7" s="626"/>
      <c r="O7" s="626"/>
      <c r="P7" s="626"/>
      <c r="Q7" s="626"/>
      <c r="R7" s="626"/>
      <c r="S7" s="631"/>
      <c r="T7" s="632">
        <v>0</v>
      </c>
      <c r="U7" s="633"/>
      <c r="V7" s="634">
        <f>SUM(C7:S7)</f>
        <v>0</v>
      </c>
    </row>
    <row r="8" spans="1:22" s="90" customFormat="1">
      <c r="A8" s="100">
        <v>2</v>
      </c>
      <c r="B8" s="1" t="s">
        <v>52</v>
      </c>
      <c r="C8" s="630"/>
      <c r="D8" s="626">
        <v>0</v>
      </c>
      <c r="E8" s="626"/>
      <c r="F8" s="626"/>
      <c r="G8" s="626"/>
      <c r="H8" s="626"/>
      <c r="I8" s="626"/>
      <c r="J8" s="626"/>
      <c r="K8" s="626"/>
      <c r="L8" s="631"/>
      <c r="M8" s="630"/>
      <c r="N8" s="626"/>
      <c r="O8" s="626"/>
      <c r="P8" s="626"/>
      <c r="Q8" s="626"/>
      <c r="R8" s="626"/>
      <c r="S8" s="631"/>
      <c r="T8" s="633">
        <v>0</v>
      </c>
      <c r="U8" s="633"/>
      <c r="V8" s="634">
        <f t="shared" ref="V8:V20" si="0">SUM(C8:S8)</f>
        <v>0</v>
      </c>
    </row>
    <row r="9" spans="1:22" s="90" customFormat="1">
      <c r="A9" s="100">
        <v>3</v>
      </c>
      <c r="B9" s="1" t="s">
        <v>165</v>
      </c>
      <c r="C9" s="630"/>
      <c r="D9" s="626">
        <v>18.2</v>
      </c>
      <c r="E9" s="626"/>
      <c r="F9" s="626"/>
      <c r="G9" s="626"/>
      <c r="H9" s="626"/>
      <c r="I9" s="626"/>
      <c r="J9" s="626"/>
      <c r="K9" s="626"/>
      <c r="L9" s="631"/>
      <c r="M9" s="630"/>
      <c r="N9" s="626"/>
      <c r="O9" s="626"/>
      <c r="P9" s="626"/>
      <c r="Q9" s="626"/>
      <c r="R9" s="626"/>
      <c r="S9" s="631"/>
      <c r="T9" s="633">
        <v>18.2</v>
      </c>
      <c r="U9" s="633"/>
      <c r="V9" s="634">
        <f>SUM(C9:S9)</f>
        <v>18.2</v>
      </c>
    </row>
    <row r="10" spans="1:22" s="90" customFormat="1">
      <c r="A10" s="100">
        <v>4</v>
      </c>
      <c r="B10" s="1" t="s">
        <v>53</v>
      </c>
      <c r="C10" s="630"/>
      <c r="D10" s="626">
        <v>0</v>
      </c>
      <c r="E10" s="626"/>
      <c r="F10" s="626"/>
      <c r="G10" s="626"/>
      <c r="H10" s="626"/>
      <c r="I10" s="626"/>
      <c r="J10" s="626"/>
      <c r="K10" s="626"/>
      <c r="L10" s="631"/>
      <c r="M10" s="630"/>
      <c r="N10" s="626"/>
      <c r="O10" s="626"/>
      <c r="P10" s="626"/>
      <c r="Q10" s="626"/>
      <c r="R10" s="626"/>
      <c r="S10" s="631"/>
      <c r="T10" s="633">
        <v>0</v>
      </c>
      <c r="U10" s="633"/>
      <c r="V10" s="634">
        <f t="shared" si="0"/>
        <v>0</v>
      </c>
    </row>
    <row r="11" spans="1:22" s="90" customFormat="1">
      <c r="A11" s="100">
        <v>5</v>
      </c>
      <c r="B11" s="1" t="s">
        <v>54</v>
      </c>
      <c r="C11" s="630"/>
      <c r="D11" s="626">
        <v>0</v>
      </c>
      <c r="E11" s="626"/>
      <c r="F11" s="626"/>
      <c r="G11" s="626"/>
      <c r="H11" s="626"/>
      <c r="I11" s="626"/>
      <c r="J11" s="626"/>
      <c r="K11" s="626"/>
      <c r="L11" s="631"/>
      <c r="M11" s="630"/>
      <c r="N11" s="626"/>
      <c r="O11" s="626"/>
      <c r="P11" s="626"/>
      <c r="Q11" s="626"/>
      <c r="R11" s="626"/>
      <c r="S11" s="631"/>
      <c r="T11" s="633">
        <v>0</v>
      </c>
      <c r="U11" s="633"/>
      <c r="V11" s="634">
        <f t="shared" si="0"/>
        <v>0</v>
      </c>
    </row>
    <row r="12" spans="1:22" s="90" customFormat="1">
      <c r="A12" s="100">
        <v>6</v>
      </c>
      <c r="B12" s="1" t="s">
        <v>55</v>
      </c>
      <c r="C12" s="630"/>
      <c r="D12" s="626">
        <v>0</v>
      </c>
      <c r="E12" s="626"/>
      <c r="F12" s="626"/>
      <c r="G12" s="626"/>
      <c r="H12" s="626"/>
      <c r="I12" s="626"/>
      <c r="J12" s="626"/>
      <c r="K12" s="626"/>
      <c r="L12" s="631"/>
      <c r="M12" s="630"/>
      <c r="N12" s="626"/>
      <c r="O12" s="626"/>
      <c r="P12" s="626"/>
      <c r="Q12" s="626"/>
      <c r="R12" s="626"/>
      <c r="S12" s="631"/>
      <c r="T12" s="633">
        <v>0</v>
      </c>
      <c r="U12" s="633"/>
      <c r="V12" s="634">
        <f t="shared" si="0"/>
        <v>0</v>
      </c>
    </row>
    <row r="13" spans="1:22" s="90" customFormat="1">
      <c r="A13" s="100">
        <v>7</v>
      </c>
      <c r="B13" s="1" t="s">
        <v>56</v>
      </c>
      <c r="C13" s="630"/>
      <c r="D13" s="626">
        <v>45448350.988129973</v>
      </c>
      <c r="E13" s="626"/>
      <c r="F13" s="626"/>
      <c r="G13" s="626"/>
      <c r="H13" s="626"/>
      <c r="I13" s="626"/>
      <c r="J13" s="626"/>
      <c r="K13" s="626"/>
      <c r="L13" s="631"/>
      <c r="M13" s="630"/>
      <c r="N13" s="626"/>
      <c r="O13" s="626"/>
      <c r="P13" s="626"/>
      <c r="Q13" s="626"/>
      <c r="R13" s="626"/>
      <c r="S13" s="631"/>
      <c r="T13" s="633">
        <v>29881846.327536572</v>
      </c>
      <c r="U13" s="633">
        <v>15566504.660593404</v>
      </c>
      <c r="V13" s="634">
        <f t="shared" si="0"/>
        <v>45448350.988129973</v>
      </c>
    </row>
    <row r="14" spans="1:22" s="90" customFormat="1">
      <c r="A14" s="100">
        <v>8</v>
      </c>
      <c r="B14" s="1" t="s">
        <v>57</v>
      </c>
      <c r="C14" s="630"/>
      <c r="D14" s="626">
        <v>4298231.3491282081</v>
      </c>
      <c r="E14" s="626"/>
      <c r="F14" s="626"/>
      <c r="G14" s="626"/>
      <c r="H14" s="626"/>
      <c r="I14" s="626"/>
      <c r="J14" s="626"/>
      <c r="K14" s="626"/>
      <c r="L14" s="631"/>
      <c r="M14" s="630"/>
      <c r="N14" s="626"/>
      <c r="O14" s="626"/>
      <c r="P14" s="626"/>
      <c r="Q14" s="626"/>
      <c r="R14" s="626"/>
      <c r="S14" s="631"/>
      <c r="T14" s="633">
        <v>3964257.0515988832</v>
      </c>
      <c r="U14" s="633">
        <v>333974.29752932501</v>
      </c>
      <c r="V14" s="634">
        <f t="shared" si="0"/>
        <v>4298231.3491282081</v>
      </c>
    </row>
    <row r="15" spans="1:22" s="90" customFormat="1">
      <c r="A15" s="100">
        <v>9</v>
      </c>
      <c r="B15" s="1" t="s">
        <v>58</v>
      </c>
      <c r="C15" s="630"/>
      <c r="D15" s="626">
        <v>0</v>
      </c>
      <c r="E15" s="626"/>
      <c r="F15" s="626"/>
      <c r="G15" s="626"/>
      <c r="H15" s="626"/>
      <c r="I15" s="626"/>
      <c r="J15" s="626"/>
      <c r="K15" s="626"/>
      <c r="L15" s="631"/>
      <c r="M15" s="630"/>
      <c r="N15" s="626"/>
      <c r="O15" s="626"/>
      <c r="P15" s="626"/>
      <c r="Q15" s="626"/>
      <c r="R15" s="626"/>
      <c r="S15" s="631"/>
      <c r="T15" s="633">
        <v>0</v>
      </c>
      <c r="U15" s="633">
        <v>0</v>
      </c>
      <c r="V15" s="634">
        <f t="shared" si="0"/>
        <v>0</v>
      </c>
    </row>
    <row r="16" spans="1:22" s="90" customFormat="1">
      <c r="A16" s="100">
        <v>10</v>
      </c>
      <c r="B16" s="1" t="s">
        <v>59</v>
      </c>
      <c r="C16" s="630"/>
      <c r="D16" s="626">
        <v>367182.38450000004</v>
      </c>
      <c r="E16" s="626"/>
      <c r="F16" s="626"/>
      <c r="G16" s="626"/>
      <c r="H16" s="626"/>
      <c r="I16" s="626"/>
      <c r="J16" s="626"/>
      <c r="K16" s="626"/>
      <c r="L16" s="631"/>
      <c r="M16" s="630"/>
      <c r="N16" s="626"/>
      <c r="O16" s="626"/>
      <c r="P16" s="626"/>
      <c r="Q16" s="626"/>
      <c r="R16" s="626"/>
      <c r="S16" s="631"/>
      <c r="T16" s="633">
        <v>367182.38450000004</v>
      </c>
      <c r="U16" s="633">
        <v>0</v>
      </c>
      <c r="V16" s="634">
        <f t="shared" si="0"/>
        <v>367182.38450000004</v>
      </c>
    </row>
    <row r="17" spans="1:22" s="90" customFormat="1">
      <c r="A17" s="100">
        <v>11</v>
      </c>
      <c r="B17" s="1" t="s">
        <v>60</v>
      </c>
      <c r="C17" s="630"/>
      <c r="D17" s="626">
        <v>0</v>
      </c>
      <c r="E17" s="626"/>
      <c r="F17" s="626"/>
      <c r="G17" s="626"/>
      <c r="H17" s="626"/>
      <c r="I17" s="626"/>
      <c r="J17" s="626"/>
      <c r="K17" s="626"/>
      <c r="L17" s="631"/>
      <c r="M17" s="630"/>
      <c r="N17" s="626"/>
      <c r="O17" s="626"/>
      <c r="P17" s="626"/>
      <c r="Q17" s="626"/>
      <c r="R17" s="626"/>
      <c r="S17" s="631"/>
      <c r="T17" s="633">
        <v>0</v>
      </c>
      <c r="U17" s="633">
        <v>0</v>
      </c>
      <c r="V17" s="634">
        <f t="shared" si="0"/>
        <v>0</v>
      </c>
    </row>
    <row r="18" spans="1:22" s="90" customFormat="1">
      <c r="A18" s="100">
        <v>12</v>
      </c>
      <c r="B18" s="1" t="s">
        <v>61</v>
      </c>
      <c r="C18" s="630"/>
      <c r="D18" s="626">
        <v>2407681.8636330999</v>
      </c>
      <c r="E18" s="626"/>
      <c r="F18" s="626"/>
      <c r="G18" s="626"/>
      <c r="H18" s="626"/>
      <c r="I18" s="626"/>
      <c r="J18" s="626"/>
      <c r="K18" s="626"/>
      <c r="L18" s="631"/>
      <c r="M18" s="630"/>
      <c r="N18" s="626"/>
      <c r="O18" s="626"/>
      <c r="P18" s="626"/>
      <c r="Q18" s="626"/>
      <c r="R18" s="626"/>
      <c r="S18" s="631"/>
      <c r="T18" s="633">
        <v>0</v>
      </c>
      <c r="U18" s="633">
        <v>2407681.8636330999</v>
      </c>
      <c r="V18" s="634">
        <f t="shared" si="0"/>
        <v>2407681.8636330999</v>
      </c>
    </row>
    <row r="19" spans="1:22" s="90" customFormat="1">
      <c r="A19" s="100">
        <v>13</v>
      </c>
      <c r="B19" s="1" t="s">
        <v>62</v>
      </c>
      <c r="C19" s="630"/>
      <c r="D19" s="626">
        <v>0</v>
      </c>
      <c r="E19" s="626"/>
      <c r="F19" s="626"/>
      <c r="G19" s="626"/>
      <c r="H19" s="626"/>
      <c r="I19" s="626"/>
      <c r="J19" s="626"/>
      <c r="K19" s="626"/>
      <c r="L19" s="631"/>
      <c r="M19" s="630"/>
      <c r="N19" s="626"/>
      <c r="O19" s="626"/>
      <c r="P19" s="626"/>
      <c r="Q19" s="626"/>
      <c r="R19" s="626"/>
      <c r="S19" s="631"/>
      <c r="T19" s="633">
        <v>0</v>
      </c>
      <c r="U19" s="633">
        <v>0</v>
      </c>
      <c r="V19" s="634">
        <f t="shared" si="0"/>
        <v>0</v>
      </c>
    </row>
    <row r="20" spans="1:22" s="90" customFormat="1">
      <c r="A20" s="100">
        <v>14</v>
      </c>
      <c r="B20" s="1" t="s">
        <v>63</v>
      </c>
      <c r="C20" s="630"/>
      <c r="D20" s="626">
        <v>10553925.465494001</v>
      </c>
      <c r="E20" s="626"/>
      <c r="F20" s="626"/>
      <c r="G20" s="626"/>
      <c r="H20" s="626"/>
      <c r="I20" s="626"/>
      <c r="J20" s="626"/>
      <c r="K20" s="626"/>
      <c r="L20" s="631"/>
      <c r="M20" s="630"/>
      <c r="N20" s="626"/>
      <c r="O20" s="626"/>
      <c r="P20" s="626"/>
      <c r="Q20" s="626"/>
      <c r="R20" s="626"/>
      <c r="S20" s="631"/>
      <c r="T20" s="633">
        <v>10249288.618394</v>
      </c>
      <c r="U20" s="633">
        <v>304636.84710000001</v>
      </c>
      <c r="V20" s="634">
        <f t="shared" si="0"/>
        <v>10553925.465494001</v>
      </c>
    </row>
    <row r="21" spans="1:22" ht="13.5" thickBot="1">
      <c r="A21" s="91"/>
      <c r="B21" s="102" t="s">
        <v>64</v>
      </c>
      <c r="C21" s="635">
        <f>SUM(C7:C20)</f>
        <v>0</v>
      </c>
      <c r="D21" s="200">
        <f t="shared" ref="D21:U21" si="1">SUM(D7:D20)</f>
        <v>63075390.250885285</v>
      </c>
      <c r="E21" s="200">
        <f t="shared" si="1"/>
        <v>0</v>
      </c>
      <c r="F21" s="200">
        <f t="shared" si="1"/>
        <v>0</v>
      </c>
      <c r="G21" s="200">
        <f t="shared" si="1"/>
        <v>0</v>
      </c>
      <c r="H21" s="200">
        <f t="shared" si="1"/>
        <v>0</v>
      </c>
      <c r="I21" s="200">
        <f t="shared" si="1"/>
        <v>0</v>
      </c>
      <c r="J21" s="200">
        <f t="shared" si="1"/>
        <v>0</v>
      </c>
      <c r="K21" s="200">
        <f t="shared" si="1"/>
        <v>0</v>
      </c>
      <c r="L21" s="636">
        <f t="shared" si="1"/>
        <v>0</v>
      </c>
      <c r="M21" s="635">
        <f t="shared" si="1"/>
        <v>0</v>
      </c>
      <c r="N21" s="200">
        <f t="shared" si="1"/>
        <v>0</v>
      </c>
      <c r="O21" s="200">
        <f t="shared" si="1"/>
        <v>0</v>
      </c>
      <c r="P21" s="200">
        <f t="shared" si="1"/>
        <v>0</v>
      </c>
      <c r="Q21" s="200">
        <f t="shared" si="1"/>
        <v>0</v>
      </c>
      <c r="R21" s="200">
        <f t="shared" si="1"/>
        <v>0</v>
      </c>
      <c r="S21" s="636">
        <f t="shared" si="1"/>
        <v>0</v>
      </c>
      <c r="T21" s="636">
        <f>SUM(T7:T20)</f>
        <v>44462592.582029454</v>
      </c>
      <c r="U21" s="636">
        <f t="shared" si="1"/>
        <v>18612797.668855827</v>
      </c>
      <c r="V21" s="637">
        <f>SUM(V7:V20)</f>
        <v>63075390.250885285</v>
      </c>
    </row>
    <row r="24" spans="1:22">
      <c r="A24" s="7"/>
      <c r="B24" s="7"/>
      <c r="C24" s="36"/>
      <c r="D24" s="36"/>
      <c r="E24" s="36"/>
    </row>
    <row r="25" spans="1:22">
      <c r="A25" s="103"/>
      <c r="B25" s="103"/>
      <c r="C25" s="7"/>
      <c r="D25" s="36"/>
      <c r="E25" s="36"/>
    </row>
    <row r="26" spans="1:22">
      <c r="A26" s="103"/>
      <c r="B26" s="37"/>
      <c r="C26" s="7"/>
      <c r="D26" s="36"/>
      <c r="E26" s="36"/>
    </row>
    <row r="27" spans="1:22">
      <c r="A27" s="103"/>
      <c r="B27" s="103"/>
      <c r="C27" s="7"/>
      <c r="D27" s="36"/>
      <c r="E27" s="36"/>
    </row>
    <row r="28" spans="1:22">
      <c r="A28" s="103"/>
      <c r="B28" s="37"/>
      <c r="C28" s="7"/>
      <c r="D28" s="36"/>
      <c r="E28" s="3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pane xSplit="1" ySplit="7" topLeftCell="B8" activePane="bottomRight" state="frozen"/>
      <selection activeCell="B9" sqref="B9"/>
      <selection pane="topRight" activeCell="B9" sqref="B9"/>
      <selection pane="bottomLeft" activeCell="B9" sqref="B9"/>
      <selection pane="bottomRight" activeCell="G40" sqref="G40"/>
    </sheetView>
  </sheetViews>
  <sheetFormatPr defaultColWidth="9.140625" defaultRowHeight="12.75"/>
  <cols>
    <col min="1" max="1" width="10.5703125" style="4" bestFit="1" customWidth="1"/>
    <col min="2" max="2" width="101.85546875" style="4" customWidth="1"/>
    <col min="3" max="3" width="13.7109375" style="195" customWidth="1"/>
    <col min="4" max="4" width="14.85546875" style="195" bestFit="1" customWidth="1"/>
    <col min="5" max="5" width="17.7109375" style="195" customWidth="1"/>
    <col min="6" max="6" width="15.85546875" style="195" customWidth="1"/>
    <col min="7" max="7" width="17.42578125" style="195" customWidth="1"/>
    <col min="8" max="8" width="15.28515625" style="195" customWidth="1"/>
    <col min="9" max="16384" width="9.140625" style="27"/>
  </cols>
  <sheetData>
    <row r="1" spans="1:9">
      <c r="A1" s="2" t="s">
        <v>30</v>
      </c>
      <c r="B1" s="4" t="str">
        <f>'Info '!C2</f>
        <v>JSC "BASISBANK"</v>
      </c>
      <c r="C1" s="3"/>
    </row>
    <row r="2" spans="1:9">
      <c r="A2" s="2" t="s">
        <v>31</v>
      </c>
      <c r="B2" s="324">
        <f>'1. key ratios '!B2</f>
        <v>45107</v>
      </c>
      <c r="C2" s="324"/>
    </row>
    <row r="4" spans="1:9" ht="13.5" thickBot="1">
      <c r="A4" s="2" t="s">
        <v>150</v>
      </c>
      <c r="B4" s="93" t="s">
        <v>252</v>
      </c>
    </row>
    <row r="5" spans="1:9">
      <c r="A5" s="94"/>
      <c r="B5" s="104"/>
      <c r="C5" s="196" t="s">
        <v>0</v>
      </c>
      <c r="D5" s="196" t="s">
        <v>1</v>
      </c>
      <c r="E5" s="196" t="s">
        <v>2</v>
      </c>
      <c r="F5" s="196" t="s">
        <v>3</v>
      </c>
      <c r="G5" s="197" t="s">
        <v>4</v>
      </c>
      <c r="H5" s="198" t="s">
        <v>5</v>
      </c>
      <c r="I5" s="105"/>
    </row>
    <row r="6" spans="1:9" s="105" customFormat="1" ht="12.75" customHeight="1">
      <c r="A6" s="106"/>
      <c r="B6" s="781" t="s">
        <v>149</v>
      </c>
      <c r="C6" s="783" t="s">
        <v>245</v>
      </c>
      <c r="D6" s="785" t="s">
        <v>244</v>
      </c>
      <c r="E6" s="786"/>
      <c r="F6" s="783" t="s">
        <v>249</v>
      </c>
      <c r="G6" s="783" t="s">
        <v>250</v>
      </c>
      <c r="H6" s="779" t="s">
        <v>248</v>
      </c>
    </row>
    <row r="7" spans="1:9" ht="38.25">
      <c r="A7" s="108"/>
      <c r="B7" s="782"/>
      <c r="C7" s="784"/>
      <c r="D7" s="199" t="s">
        <v>247</v>
      </c>
      <c r="E7" s="199" t="s">
        <v>246</v>
      </c>
      <c r="F7" s="784"/>
      <c r="G7" s="784"/>
      <c r="H7" s="780"/>
      <c r="I7" s="105"/>
    </row>
    <row r="8" spans="1:9">
      <c r="A8" s="106">
        <v>1</v>
      </c>
      <c r="B8" s="1" t="s">
        <v>51</v>
      </c>
      <c r="C8" s="638">
        <v>587720604.83010006</v>
      </c>
      <c r="D8" s="639"/>
      <c r="E8" s="638"/>
      <c r="F8" s="638">
        <v>217181913.65050003</v>
      </c>
      <c r="G8" s="640">
        <v>217181913.65050003</v>
      </c>
      <c r="H8" s="201">
        <f>G8/(C8+E8)</f>
        <v>0.36953258379172121</v>
      </c>
    </row>
    <row r="9" spans="1:9" ht="15" customHeight="1">
      <c r="A9" s="106">
        <v>2</v>
      </c>
      <c r="B9" s="1" t="s">
        <v>52</v>
      </c>
      <c r="C9" s="638">
        <v>0</v>
      </c>
      <c r="D9" s="639"/>
      <c r="E9" s="638"/>
      <c r="F9" s="638">
        <v>0</v>
      </c>
      <c r="G9" s="640">
        <v>0</v>
      </c>
      <c r="H9" s="201" t="e">
        <f t="shared" ref="H9:H21" si="0">G9/(C9+E9)</f>
        <v>#DIV/0!</v>
      </c>
    </row>
    <row r="10" spans="1:9">
      <c r="A10" s="106">
        <v>3</v>
      </c>
      <c r="B10" s="1" t="s">
        <v>165</v>
      </c>
      <c r="C10" s="638">
        <v>1716579.0289999999</v>
      </c>
      <c r="D10" s="639"/>
      <c r="E10" s="638"/>
      <c r="F10" s="638">
        <v>1716579.0289999999</v>
      </c>
      <c r="G10" s="640">
        <v>1716560.8289999999</v>
      </c>
      <c r="H10" s="201">
        <f t="shared" si="0"/>
        <v>0.99998939751698435</v>
      </c>
    </row>
    <row r="11" spans="1:9">
      <c r="A11" s="106">
        <v>4</v>
      </c>
      <c r="B11" s="1" t="s">
        <v>53</v>
      </c>
      <c r="C11" s="638">
        <v>2256370.7803000002</v>
      </c>
      <c r="D11" s="639"/>
      <c r="E11" s="638"/>
      <c r="F11" s="638">
        <v>0</v>
      </c>
      <c r="G11" s="640">
        <v>0</v>
      </c>
      <c r="H11" s="201">
        <f t="shared" si="0"/>
        <v>0</v>
      </c>
    </row>
    <row r="12" spans="1:9">
      <c r="A12" s="106">
        <v>5</v>
      </c>
      <c r="B12" s="1" t="s">
        <v>54</v>
      </c>
      <c r="C12" s="638">
        <v>0</v>
      </c>
      <c r="D12" s="639"/>
      <c r="E12" s="638"/>
      <c r="F12" s="638">
        <v>0</v>
      </c>
      <c r="G12" s="640">
        <v>0</v>
      </c>
      <c r="H12" s="201" t="e">
        <f t="shared" si="0"/>
        <v>#DIV/0!</v>
      </c>
    </row>
    <row r="13" spans="1:9">
      <c r="A13" s="106">
        <v>6</v>
      </c>
      <c r="B13" s="1" t="s">
        <v>55</v>
      </c>
      <c r="C13" s="638">
        <v>89569488.165899992</v>
      </c>
      <c r="D13" s="639"/>
      <c r="E13" s="638"/>
      <c r="F13" s="638">
        <v>25485989.36569</v>
      </c>
      <c r="G13" s="640">
        <v>25485989.36569</v>
      </c>
      <c r="H13" s="201">
        <f t="shared" si="0"/>
        <v>0.28453874067567547</v>
      </c>
    </row>
    <row r="14" spans="1:9">
      <c r="A14" s="106">
        <v>7</v>
      </c>
      <c r="B14" s="1" t="s">
        <v>56</v>
      </c>
      <c r="C14" s="638">
        <v>1198867963.1521444</v>
      </c>
      <c r="D14" s="639">
        <v>419372109.83240014</v>
      </c>
      <c r="E14" s="638">
        <v>255129862.22163007</v>
      </c>
      <c r="F14" s="639">
        <v>1453997825.3737745</v>
      </c>
      <c r="G14" s="641">
        <v>1408549474.3856444</v>
      </c>
      <c r="H14" s="201">
        <f t="shared" si="0"/>
        <v>0.96874249039784721</v>
      </c>
    </row>
    <row r="15" spans="1:9">
      <c r="A15" s="106">
        <v>8</v>
      </c>
      <c r="B15" s="1" t="s">
        <v>57</v>
      </c>
      <c r="C15" s="638">
        <v>397685790.68101382</v>
      </c>
      <c r="D15" s="639">
        <v>28262899.158400085</v>
      </c>
      <c r="E15" s="638">
        <v>13308955.580860047</v>
      </c>
      <c r="F15" s="639">
        <v>308367101.40024287</v>
      </c>
      <c r="G15" s="641">
        <v>304068869.84864396</v>
      </c>
      <c r="H15" s="201">
        <f t="shared" si="0"/>
        <v>0.73983639113211475</v>
      </c>
    </row>
    <row r="16" spans="1:9">
      <c r="A16" s="106">
        <v>9</v>
      </c>
      <c r="B16" s="1" t="s">
        <v>58</v>
      </c>
      <c r="C16" s="638">
        <v>326239915.8574999</v>
      </c>
      <c r="D16" s="639">
        <v>621596.8380999997</v>
      </c>
      <c r="E16" s="638">
        <v>211209.25019999983</v>
      </c>
      <c r="F16" s="639">
        <v>114257894.23085496</v>
      </c>
      <c r="G16" s="641">
        <v>114257893.53085496</v>
      </c>
      <c r="H16" s="201">
        <f t="shared" si="0"/>
        <v>0.34999999921323599</v>
      </c>
    </row>
    <row r="17" spans="1:8">
      <c r="A17" s="106">
        <v>10</v>
      </c>
      <c r="B17" s="1" t="s">
        <v>59</v>
      </c>
      <c r="C17" s="638">
        <v>35508343.382832289</v>
      </c>
      <c r="D17" s="639">
        <v>4540712.7114000013</v>
      </c>
      <c r="E17" s="638">
        <v>2270355.4575300007</v>
      </c>
      <c r="F17" s="639">
        <v>41467057.201001868</v>
      </c>
      <c r="G17" s="641">
        <v>41099874.816501871</v>
      </c>
      <c r="H17" s="201">
        <f t="shared" si="0"/>
        <v>1.0879113383489873</v>
      </c>
    </row>
    <row r="18" spans="1:8">
      <c r="A18" s="106">
        <v>11</v>
      </c>
      <c r="B18" s="1" t="s">
        <v>60</v>
      </c>
      <c r="C18" s="638">
        <v>3304915.54</v>
      </c>
      <c r="D18" s="639">
        <v>0</v>
      </c>
      <c r="E18" s="638">
        <v>0</v>
      </c>
      <c r="F18" s="639">
        <v>8262288.8499999996</v>
      </c>
      <c r="G18" s="641">
        <v>8262288.8499999996</v>
      </c>
      <c r="H18" s="201">
        <f t="shared" si="0"/>
        <v>2.5</v>
      </c>
    </row>
    <row r="19" spans="1:8">
      <c r="A19" s="106">
        <v>12</v>
      </c>
      <c r="B19" s="1" t="s">
        <v>61</v>
      </c>
      <c r="C19" s="638">
        <v>841599.52949999995</v>
      </c>
      <c r="D19" s="639">
        <v>41935669.384900004</v>
      </c>
      <c r="E19" s="638">
        <v>23986434.11625002</v>
      </c>
      <c r="F19" s="639">
        <v>24828033.446625017</v>
      </c>
      <c r="G19" s="641">
        <v>22420351.582991917</v>
      </c>
      <c r="H19" s="201">
        <f t="shared" si="0"/>
        <v>0.90302566457290745</v>
      </c>
    </row>
    <row r="20" spans="1:8">
      <c r="A20" s="106">
        <v>13</v>
      </c>
      <c r="B20" s="1" t="s">
        <v>144</v>
      </c>
      <c r="C20" s="638">
        <v>0</v>
      </c>
      <c r="D20" s="639">
        <v>0</v>
      </c>
      <c r="E20" s="638">
        <v>0</v>
      </c>
      <c r="F20" s="639">
        <v>0</v>
      </c>
      <c r="G20" s="641">
        <v>0</v>
      </c>
      <c r="H20" s="201" t="e">
        <f t="shared" si="0"/>
        <v>#DIV/0!</v>
      </c>
    </row>
    <row r="21" spans="1:8">
      <c r="A21" s="106">
        <v>14</v>
      </c>
      <c r="B21" s="1" t="s">
        <v>63</v>
      </c>
      <c r="C21" s="638">
        <v>500240477.80371702</v>
      </c>
      <c r="D21" s="639">
        <v>19082855.162500016</v>
      </c>
      <c r="E21" s="638">
        <v>14211586.345880019</v>
      </c>
      <c r="F21" s="639">
        <v>474920311.25354201</v>
      </c>
      <c r="G21" s="641">
        <v>464366385.78804803</v>
      </c>
      <c r="H21" s="201">
        <f t="shared" si="0"/>
        <v>0.90264267197694703</v>
      </c>
    </row>
    <row r="22" spans="1:8" ht="13.5" thickBot="1">
      <c r="A22" s="109"/>
      <c r="B22" s="110" t="s">
        <v>64</v>
      </c>
      <c r="C22" s="200">
        <f>SUM(C8:C21)</f>
        <v>3143952048.752008</v>
      </c>
      <c r="D22" s="200">
        <f>SUM(D8:D21)</f>
        <v>513815843.08770025</v>
      </c>
      <c r="E22" s="200">
        <f>SUM(E8:E21)</f>
        <v>309118402.97235018</v>
      </c>
      <c r="F22" s="200">
        <f>SUM(F8:F21)</f>
        <v>2670484993.8012314</v>
      </c>
      <c r="G22" s="200">
        <f>SUM(G8:G21)</f>
        <v>2607409602.6478748</v>
      </c>
      <c r="H22" s="202">
        <f>G22/(C22+E22)</f>
        <v>0.75509887188829694</v>
      </c>
    </row>
  </sheetData>
  <mergeCells count="6">
    <mergeCell ref="H6:H7"/>
    <mergeCell ref="B6:B7"/>
    <mergeCell ref="C6:C7"/>
    <mergeCell ref="D6:E6"/>
    <mergeCell ref="F6:F7"/>
    <mergeCell ref="G6:G7"/>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41" sqref="F41"/>
    </sheetView>
  </sheetViews>
  <sheetFormatPr defaultColWidth="9.140625" defaultRowHeight="12.75"/>
  <cols>
    <col min="1" max="1" width="10.5703125" style="195" bestFit="1" customWidth="1"/>
    <col min="2" max="2" width="104.140625" style="195" customWidth="1"/>
    <col min="3" max="5" width="14.28515625" style="195" customWidth="1"/>
    <col min="6" max="11" width="12.7109375" style="195" customWidth="1"/>
    <col min="12" max="16384" width="9.140625" style="195"/>
  </cols>
  <sheetData>
    <row r="1" spans="1:11">
      <c r="A1" s="195" t="s">
        <v>30</v>
      </c>
      <c r="B1" s="3" t="str">
        <f>'Info '!C2</f>
        <v>JSC "BASISBANK"</v>
      </c>
    </row>
    <row r="2" spans="1:11">
      <c r="A2" s="195" t="s">
        <v>31</v>
      </c>
      <c r="B2" s="324">
        <f>'1. key ratios '!B2</f>
        <v>45107</v>
      </c>
      <c r="C2" s="212"/>
      <c r="D2" s="212"/>
    </row>
    <row r="3" spans="1:11">
      <c r="B3" s="212"/>
      <c r="C3" s="212"/>
      <c r="D3" s="212"/>
    </row>
    <row r="4" spans="1:11" ht="13.5" thickBot="1">
      <c r="A4" s="195" t="s">
        <v>146</v>
      </c>
      <c r="B4" s="239" t="s">
        <v>253</v>
      </c>
      <c r="C4" s="212"/>
      <c r="D4" s="212"/>
    </row>
    <row r="5" spans="1:11" ht="30" customHeight="1">
      <c r="A5" s="787"/>
      <c r="B5" s="788"/>
      <c r="C5" s="789" t="s">
        <v>305</v>
      </c>
      <c r="D5" s="789"/>
      <c r="E5" s="789"/>
      <c r="F5" s="789" t="s">
        <v>306</v>
      </c>
      <c r="G5" s="789"/>
      <c r="H5" s="789"/>
      <c r="I5" s="789" t="s">
        <v>307</v>
      </c>
      <c r="J5" s="789"/>
      <c r="K5" s="790"/>
    </row>
    <row r="6" spans="1:11">
      <c r="A6" s="213"/>
      <c r="B6" s="214"/>
      <c r="C6" s="29" t="s">
        <v>32</v>
      </c>
      <c r="D6" s="29" t="s">
        <v>33</v>
      </c>
      <c r="E6" s="29" t="s">
        <v>34</v>
      </c>
      <c r="F6" s="29" t="s">
        <v>32</v>
      </c>
      <c r="G6" s="29" t="s">
        <v>33</v>
      </c>
      <c r="H6" s="29" t="s">
        <v>34</v>
      </c>
      <c r="I6" s="29" t="s">
        <v>32</v>
      </c>
      <c r="J6" s="29" t="s">
        <v>33</v>
      </c>
      <c r="K6" s="29" t="s">
        <v>34</v>
      </c>
    </row>
    <row r="7" spans="1:11">
      <c r="A7" s="215" t="s">
        <v>256</v>
      </c>
      <c r="B7" s="216"/>
      <c r="C7" s="216"/>
      <c r="D7" s="216"/>
      <c r="E7" s="216"/>
      <c r="F7" s="216"/>
      <c r="G7" s="216"/>
      <c r="H7" s="216"/>
      <c r="I7" s="216"/>
      <c r="J7" s="216"/>
      <c r="K7" s="217"/>
    </row>
    <row r="8" spans="1:11">
      <c r="A8" s="218">
        <v>1</v>
      </c>
      <c r="B8" s="219" t="s">
        <v>254</v>
      </c>
      <c r="C8" s="220"/>
      <c r="D8" s="220"/>
      <c r="E8" s="220"/>
      <c r="F8" s="650">
        <v>316889811.28846163</v>
      </c>
      <c r="G8" s="650">
        <v>336408316.77010989</v>
      </c>
      <c r="H8" s="650">
        <v>653298128.05857146</v>
      </c>
      <c r="I8" s="650">
        <v>311413511.71373641</v>
      </c>
      <c r="J8" s="650">
        <v>237623306.34505501</v>
      </c>
      <c r="K8" s="651">
        <v>549036818.05879128</v>
      </c>
    </row>
    <row r="9" spans="1:11">
      <c r="A9" s="215" t="s">
        <v>257</v>
      </c>
      <c r="B9" s="216"/>
      <c r="C9" s="216"/>
      <c r="D9" s="216"/>
      <c r="E9" s="216"/>
      <c r="F9" s="645"/>
      <c r="G9" s="645"/>
      <c r="H9" s="645"/>
      <c r="I9" s="645"/>
      <c r="J9" s="645"/>
      <c r="K9" s="646"/>
    </row>
    <row r="10" spans="1:11">
      <c r="A10" s="221">
        <v>2</v>
      </c>
      <c r="B10" s="222" t="s">
        <v>265</v>
      </c>
      <c r="C10" s="642">
        <v>274820347.96065933</v>
      </c>
      <c r="D10" s="643">
        <v>596190908.66692305</v>
      </c>
      <c r="E10" s="643">
        <v>871011256.62758231</v>
      </c>
      <c r="F10" s="643">
        <v>29297600.071834069</v>
      </c>
      <c r="G10" s="643">
        <v>100152321.79775</v>
      </c>
      <c r="H10" s="643">
        <v>129449921.86958407</v>
      </c>
      <c r="I10" s="643">
        <v>4879219.8498791195</v>
      </c>
      <c r="J10" s="643">
        <v>16740947.15</v>
      </c>
      <c r="K10" s="644">
        <v>21620166.999879122</v>
      </c>
    </row>
    <row r="11" spans="1:11">
      <c r="A11" s="221">
        <v>3</v>
      </c>
      <c r="B11" s="222" t="s">
        <v>259</v>
      </c>
      <c r="C11" s="642">
        <v>624571038.34659338</v>
      </c>
      <c r="D11" s="643">
        <v>745600338.4814285</v>
      </c>
      <c r="E11" s="643">
        <v>1370171376.828022</v>
      </c>
      <c r="F11" s="643">
        <v>225270203.125294</v>
      </c>
      <c r="G11" s="643">
        <v>106750672.0580797</v>
      </c>
      <c r="H11" s="643">
        <v>332020875.18337369</v>
      </c>
      <c r="I11" s="643">
        <v>175443727.44205499</v>
      </c>
      <c r="J11" s="643">
        <v>87071158.717010975</v>
      </c>
      <c r="K11" s="644">
        <v>262514886.15906596</v>
      </c>
    </row>
    <row r="12" spans="1:11">
      <c r="A12" s="221">
        <v>4</v>
      </c>
      <c r="B12" s="222" t="s">
        <v>260</v>
      </c>
      <c r="C12" s="642">
        <v>228852747.2527473</v>
      </c>
      <c r="D12" s="643">
        <v>0</v>
      </c>
      <c r="E12" s="643">
        <v>228852747.2527473</v>
      </c>
      <c r="F12" s="643"/>
      <c r="G12" s="643"/>
      <c r="H12" s="643">
        <v>0</v>
      </c>
      <c r="I12" s="643"/>
      <c r="J12" s="643"/>
      <c r="K12" s="644">
        <v>0</v>
      </c>
    </row>
    <row r="13" spans="1:11">
      <c r="A13" s="221">
        <v>5</v>
      </c>
      <c r="B13" s="222" t="s">
        <v>268</v>
      </c>
      <c r="C13" s="642">
        <v>251214172.0214285</v>
      </c>
      <c r="D13" s="643">
        <v>234225517.5465934</v>
      </c>
      <c r="E13" s="643">
        <v>485439689.56802189</v>
      </c>
      <c r="F13" s="643">
        <v>53594886.133350007</v>
      </c>
      <c r="G13" s="643">
        <v>55882836.559901081</v>
      </c>
      <c r="H13" s="643">
        <v>109477722.69325109</v>
      </c>
      <c r="I13" s="643">
        <v>20051971.566214278</v>
      </c>
      <c r="J13" s="643">
        <v>20732140.19946155</v>
      </c>
      <c r="K13" s="644">
        <v>40784111.765675828</v>
      </c>
    </row>
    <row r="14" spans="1:11">
      <c r="A14" s="221">
        <v>6</v>
      </c>
      <c r="B14" s="222" t="s">
        <v>300</v>
      </c>
      <c r="C14" s="642"/>
      <c r="D14" s="643"/>
      <c r="E14" s="643">
        <v>0</v>
      </c>
      <c r="F14" s="643"/>
      <c r="G14" s="643"/>
      <c r="H14" s="643">
        <v>0</v>
      </c>
      <c r="I14" s="643"/>
      <c r="J14" s="643"/>
      <c r="K14" s="644">
        <v>0</v>
      </c>
    </row>
    <row r="15" spans="1:11">
      <c r="A15" s="221">
        <v>7</v>
      </c>
      <c r="B15" s="222" t="s">
        <v>301</v>
      </c>
      <c r="C15" s="642">
        <v>18695689.668241762</v>
      </c>
      <c r="D15" s="643">
        <v>17356893.97010988</v>
      </c>
      <c r="E15" s="643">
        <v>36052583.638351642</v>
      </c>
      <c r="F15" s="643">
        <v>6458597.2185714282</v>
      </c>
      <c r="G15" s="643">
        <v>6003191.7523076925</v>
      </c>
      <c r="H15" s="643">
        <v>12461788.970879121</v>
      </c>
      <c r="I15" s="643">
        <v>6458597.2185714282</v>
      </c>
      <c r="J15" s="643">
        <v>6003191.7523076925</v>
      </c>
      <c r="K15" s="644">
        <v>12461788.970879121</v>
      </c>
    </row>
    <row r="16" spans="1:11">
      <c r="A16" s="221">
        <v>8</v>
      </c>
      <c r="B16" s="223" t="s">
        <v>261</v>
      </c>
      <c r="C16" s="642">
        <v>1398153995.2496703</v>
      </c>
      <c r="D16" s="643">
        <v>1593373658.665055</v>
      </c>
      <c r="E16" s="643">
        <v>2991527653.9147253</v>
      </c>
      <c r="F16" s="643">
        <v>314621286.5490495</v>
      </c>
      <c r="G16" s="643">
        <v>268789022.16803849</v>
      </c>
      <c r="H16" s="643">
        <v>583410308.71708798</v>
      </c>
      <c r="I16" s="643">
        <v>206833516.07671982</v>
      </c>
      <c r="J16" s="643">
        <v>130547437.81878023</v>
      </c>
      <c r="K16" s="644">
        <v>337380953.89550006</v>
      </c>
    </row>
    <row r="17" spans="1:11">
      <c r="A17" s="215" t="s">
        <v>258</v>
      </c>
      <c r="B17" s="216"/>
      <c r="C17" s="645"/>
      <c r="D17" s="645"/>
      <c r="E17" s="645"/>
      <c r="F17" s="645"/>
      <c r="G17" s="645"/>
      <c r="H17" s="645"/>
      <c r="I17" s="645"/>
      <c r="J17" s="645"/>
      <c r="K17" s="646"/>
    </row>
    <row r="18" spans="1:11">
      <c r="A18" s="221">
        <v>9</v>
      </c>
      <c r="B18" s="222" t="s">
        <v>264</v>
      </c>
      <c r="C18" s="642">
        <v>7341699.4176923167</v>
      </c>
      <c r="D18" s="643">
        <v>0</v>
      </c>
      <c r="E18" s="643">
        <v>7341699.4176923167</v>
      </c>
      <c r="F18" s="643">
        <v>0</v>
      </c>
      <c r="G18" s="643">
        <v>0</v>
      </c>
      <c r="H18" s="643">
        <v>0</v>
      </c>
      <c r="I18" s="643">
        <v>0</v>
      </c>
      <c r="J18" s="643">
        <v>0</v>
      </c>
      <c r="K18" s="644">
        <v>0</v>
      </c>
    </row>
    <row r="19" spans="1:11">
      <c r="A19" s="221">
        <v>10</v>
      </c>
      <c r="B19" s="222" t="s">
        <v>302</v>
      </c>
      <c r="C19" s="642">
        <v>1021393067.542417</v>
      </c>
      <c r="D19" s="643">
        <v>1050247301.9626369</v>
      </c>
      <c r="E19" s="643">
        <v>2071640369.505054</v>
      </c>
      <c r="F19" s="643">
        <v>22636640.609780218</v>
      </c>
      <c r="G19" s="643">
        <v>16521963.607362639</v>
      </c>
      <c r="H19" s="643">
        <v>39158604.217142858</v>
      </c>
      <c r="I19" s="643">
        <v>28102953.1110989</v>
      </c>
      <c r="J19" s="643">
        <v>118945262.6564835</v>
      </c>
      <c r="K19" s="644">
        <v>147048215.76758242</v>
      </c>
    </row>
    <row r="20" spans="1:11">
      <c r="A20" s="221">
        <v>11</v>
      </c>
      <c r="B20" s="222" t="s">
        <v>263</v>
      </c>
      <c r="C20" s="642">
        <v>47616816.623186827</v>
      </c>
      <c r="D20" s="643">
        <v>1103533.2348351639</v>
      </c>
      <c r="E20" s="643">
        <v>48720349.858021989</v>
      </c>
      <c r="F20" s="643">
        <v>373752.81450549472</v>
      </c>
      <c r="G20" s="643">
        <v>32961.538461538461</v>
      </c>
      <c r="H20" s="643">
        <v>406714.35296703316</v>
      </c>
      <c r="I20" s="643">
        <v>373752.81450549472</v>
      </c>
      <c r="J20" s="643">
        <v>32961.538461538461</v>
      </c>
      <c r="K20" s="644">
        <v>406714.35296703316</v>
      </c>
    </row>
    <row r="21" spans="1:11" ht="13.5" thickBot="1">
      <c r="A21" s="224">
        <v>12</v>
      </c>
      <c r="B21" s="225" t="s">
        <v>262</v>
      </c>
      <c r="C21" s="647">
        <v>1076351583.5832963</v>
      </c>
      <c r="D21" s="648">
        <v>1051350835.1974721</v>
      </c>
      <c r="E21" s="647">
        <v>2127702418.7807684</v>
      </c>
      <c r="F21" s="648">
        <v>23010393.424285714</v>
      </c>
      <c r="G21" s="648">
        <v>16554925.145824177</v>
      </c>
      <c r="H21" s="648">
        <v>39565318.570109889</v>
      </c>
      <c r="I21" s="648">
        <v>28476705.925604396</v>
      </c>
      <c r="J21" s="648">
        <v>118978224.19494504</v>
      </c>
      <c r="K21" s="649">
        <v>147454930.12054944</v>
      </c>
    </row>
    <row r="22" spans="1:11" ht="38.25" customHeight="1" thickBot="1">
      <c r="A22" s="226"/>
      <c r="B22" s="227"/>
      <c r="C22" s="227"/>
      <c r="D22" s="227"/>
      <c r="E22" s="227"/>
      <c r="F22" s="791" t="s">
        <v>304</v>
      </c>
      <c r="G22" s="789"/>
      <c r="H22" s="789"/>
      <c r="I22" s="791" t="s">
        <v>269</v>
      </c>
      <c r="J22" s="789"/>
      <c r="K22" s="790"/>
    </row>
    <row r="23" spans="1:11">
      <c r="A23" s="228">
        <v>13</v>
      </c>
      <c r="B23" s="229" t="s">
        <v>254</v>
      </c>
      <c r="C23" s="230"/>
      <c r="D23" s="230"/>
      <c r="E23" s="230"/>
      <c r="F23" s="652">
        <v>316889811.28846163</v>
      </c>
      <c r="G23" s="652">
        <v>336408316.77010989</v>
      </c>
      <c r="H23" s="652">
        <v>653298128.05857146</v>
      </c>
      <c r="I23" s="652">
        <v>311413511.71373641</v>
      </c>
      <c r="J23" s="652">
        <v>237623306.34505501</v>
      </c>
      <c r="K23" s="653">
        <v>549036818.05879128</v>
      </c>
    </row>
    <row r="24" spans="1:11" ht="13.5" thickBot="1">
      <c r="A24" s="231">
        <v>14</v>
      </c>
      <c r="B24" s="232" t="s">
        <v>266</v>
      </c>
      <c r="C24" s="233"/>
      <c r="D24" s="234"/>
      <c r="E24" s="235"/>
      <c r="F24" s="654">
        <v>291610893.12476373</v>
      </c>
      <c r="G24" s="654">
        <v>252234097.0222142</v>
      </c>
      <c r="H24" s="654">
        <v>543844990.14697814</v>
      </c>
      <c r="I24" s="654">
        <v>178356810.1511153</v>
      </c>
      <c r="J24" s="654">
        <v>41308028.17463325</v>
      </c>
      <c r="K24" s="655">
        <v>189926023.77495059</v>
      </c>
    </row>
    <row r="25" spans="1:11" ht="13.5" thickBot="1">
      <c r="A25" s="236">
        <v>15</v>
      </c>
      <c r="B25" s="237" t="s">
        <v>267</v>
      </c>
      <c r="C25" s="238"/>
      <c r="D25" s="238"/>
      <c r="E25" s="238"/>
      <c r="F25" s="656">
        <v>1.092237202590465</v>
      </c>
      <c r="G25" s="656">
        <v>1.334909872524783</v>
      </c>
      <c r="H25" s="656">
        <v>1.2046968252518779</v>
      </c>
      <c r="I25" s="656">
        <v>1.7774135944724809</v>
      </c>
      <c r="J25" s="656">
        <v>6.3285513994824862</v>
      </c>
      <c r="K25" s="657">
        <v>3.0723731445471461</v>
      </c>
    </row>
    <row r="27" spans="1:11" ht="25.5">
      <c r="B27" s="211"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F33" sqref="F33"/>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27"/>
  </cols>
  <sheetData>
    <row r="1" spans="1:14">
      <c r="A1" s="4" t="s">
        <v>30</v>
      </c>
      <c r="B1" s="3" t="str">
        <f>'Info '!C2</f>
        <v>JSC "BASISBANK"</v>
      </c>
    </row>
    <row r="2" spans="1:14" ht="14.25" customHeight="1">
      <c r="A2" s="4" t="s">
        <v>31</v>
      </c>
      <c r="B2" s="324">
        <f>'1. key ratios '!B2</f>
        <v>45107</v>
      </c>
    </row>
    <row r="3" spans="1:14" ht="14.25" customHeight="1"/>
    <row r="4" spans="1:14" ht="13.5" thickBot="1">
      <c r="A4" s="4" t="s">
        <v>162</v>
      </c>
      <c r="B4" s="166" t="s">
        <v>28</v>
      </c>
    </row>
    <row r="5" spans="1:14" s="116" customFormat="1">
      <c r="A5" s="112"/>
      <c r="B5" s="113"/>
      <c r="C5" s="114" t="s">
        <v>0</v>
      </c>
      <c r="D5" s="114" t="s">
        <v>1</v>
      </c>
      <c r="E5" s="114" t="s">
        <v>2</v>
      </c>
      <c r="F5" s="114" t="s">
        <v>3</v>
      </c>
      <c r="G5" s="114" t="s">
        <v>4</v>
      </c>
      <c r="H5" s="114" t="s">
        <v>5</v>
      </c>
      <c r="I5" s="114" t="s">
        <v>8</v>
      </c>
      <c r="J5" s="114" t="s">
        <v>9</v>
      </c>
      <c r="K5" s="114" t="s">
        <v>10</v>
      </c>
      <c r="L5" s="114" t="s">
        <v>11</v>
      </c>
      <c r="M5" s="114" t="s">
        <v>12</v>
      </c>
      <c r="N5" s="115" t="s">
        <v>13</v>
      </c>
    </row>
    <row r="6" spans="1:14" ht="25.5">
      <c r="A6" s="117"/>
      <c r="B6" s="118"/>
      <c r="C6" s="119" t="s">
        <v>161</v>
      </c>
      <c r="D6" s="120" t="s">
        <v>160</v>
      </c>
      <c r="E6" s="121" t="s">
        <v>159</v>
      </c>
      <c r="F6" s="122">
        <v>0</v>
      </c>
      <c r="G6" s="122">
        <v>0.2</v>
      </c>
      <c r="H6" s="122">
        <v>0.35</v>
      </c>
      <c r="I6" s="122">
        <v>0.5</v>
      </c>
      <c r="J6" s="122">
        <v>0.75</v>
      </c>
      <c r="K6" s="122">
        <v>1</v>
      </c>
      <c r="L6" s="122">
        <v>1.5</v>
      </c>
      <c r="M6" s="122">
        <v>2.5</v>
      </c>
      <c r="N6" s="165" t="s">
        <v>168</v>
      </c>
    </row>
    <row r="7" spans="1:14" ht="15">
      <c r="A7" s="123">
        <v>1</v>
      </c>
      <c r="B7" s="124" t="s">
        <v>158</v>
      </c>
      <c r="C7" s="125">
        <f>SUM(C8:C13)</f>
        <v>55975000</v>
      </c>
      <c r="D7" s="118"/>
      <c r="E7" s="126">
        <f t="shared" ref="E7:M7" si="0">SUM(E8:E13)</f>
        <v>1119500</v>
      </c>
      <c r="F7" s="127">
        <f>SUM(F8:F13)</f>
        <v>1119500</v>
      </c>
      <c r="G7" s="127">
        <f t="shared" si="0"/>
        <v>0</v>
      </c>
      <c r="H7" s="127">
        <f t="shared" si="0"/>
        <v>0</v>
      </c>
      <c r="I7" s="127">
        <f t="shared" si="0"/>
        <v>0</v>
      </c>
      <c r="J7" s="127">
        <f t="shared" si="0"/>
        <v>0</v>
      </c>
      <c r="K7" s="127">
        <f t="shared" si="0"/>
        <v>0</v>
      </c>
      <c r="L7" s="127">
        <f t="shared" si="0"/>
        <v>0</v>
      </c>
      <c r="M7" s="127">
        <f t="shared" si="0"/>
        <v>0</v>
      </c>
      <c r="N7" s="128">
        <f>SUM(N8:N13)</f>
        <v>0</v>
      </c>
    </row>
    <row r="8" spans="1:14" ht="14.25">
      <c r="A8" s="123">
        <v>1.1000000000000001</v>
      </c>
      <c r="B8" s="129" t="s">
        <v>156</v>
      </c>
      <c r="C8" s="127">
        <v>55975000</v>
      </c>
      <c r="D8" s="130">
        <v>0.02</v>
      </c>
      <c r="E8" s="126">
        <f>C8*D8</f>
        <v>1119500</v>
      </c>
      <c r="F8" s="127">
        <v>1119500</v>
      </c>
      <c r="G8" s="127"/>
      <c r="H8" s="127"/>
      <c r="I8" s="127"/>
      <c r="J8" s="127"/>
      <c r="K8" s="127"/>
      <c r="L8" s="127"/>
      <c r="M8" s="127"/>
      <c r="N8" s="128">
        <f>SUMPRODUCT($F$6:$M$6,F8:M8)</f>
        <v>0</v>
      </c>
    </row>
    <row r="9" spans="1:14" ht="14.25">
      <c r="A9" s="123">
        <v>1.2</v>
      </c>
      <c r="B9" s="129" t="s">
        <v>155</v>
      </c>
      <c r="C9" s="127">
        <v>0</v>
      </c>
      <c r="D9" s="130">
        <v>0.05</v>
      </c>
      <c r="E9" s="126">
        <f>C9*D9</f>
        <v>0</v>
      </c>
      <c r="F9" s="127"/>
      <c r="G9" s="127"/>
      <c r="H9" s="127"/>
      <c r="I9" s="127"/>
      <c r="J9" s="127"/>
      <c r="K9" s="127"/>
      <c r="L9" s="127"/>
      <c r="M9" s="127"/>
      <c r="N9" s="128">
        <f t="shared" ref="N9:N12" si="1">SUMPRODUCT($F$6:$M$6,F9:M9)</f>
        <v>0</v>
      </c>
    </row>
    <row r="10" spans="1:14" ht="14.25">
      <c r="A10" s="123">
        <v>1.3</v>
      </c>
      <c r="B10" s="129" t="s">
        <v>154</v>
      </c>
      <c r="C10" s="127">
        <v>0</v>
      </c>
      <c r="D10" s="130">
        <v>0.08</v>
      </c>
      <c r="E10" s="126">
        <f>C10*D10</f>
        <v>0</v>
      </c>
      <c r="F10" s="127"/>
      <c r="G10" s="127"/>
      <c r="H10" s="127"/>
      <c r="I10" s="127"/>
      <c r="J10" s="127"/>
      <c r="K10" s="127"/>
      <c r="L10" s="127"/>
      <c r="M10" s="127"/>
      <c r="N10" s="128">
        <f>SUMPRODUCT($F$6:$M$6,F10:M10)</f>
        <v>0</v>
      </c>
    </row>
    <row r="11" spans="1:14" ht="14.25">
      <c r="A11" s="123">
        <v>1.4</v>
      </c>
      <c r="B11" s="129" t="s">
        <v>153</v>
      </c>
      <c r="C11" s="127">
        <v>0</v>
      </c>
      <c r="D11" s="130">
        <v>0.11</v>
      </c>
      <c r="E11" s="126">
        <f>C11*D11</f>
        <v>0</v>
      </c>
      <c r="F11" s="127"/>
      <c r="G11" s="127"/>
      <c r="H11" s="127"/>
      <c r="I11" s="127"/>
      <c r="J11" s="127"/>
      <c r="K11" s="127"/>
      <c r="L11" s="127"/>
      <c r="M11" s="127"/>
      <c r="N11" s="128">
        <f t="shared" si="1"/>
        <v>0</v>
      </c>
    </row>
    <row r="12" spans="1:14" ht="14.25">
      <c r="A12" s="123">
        <v>1.5</v>
      </c>
      <c r="B12" s="129" t="s">
        <v>152</v>
      </c>
      <c r="C12" s="127">
        <v>0</v>
      </c>
      <c r="D12" s="130">
        <v>0.14000000000000001</v>
      </c>
      <c r="E12" s="126">
        <f>C12*D12</f>
        <v>0</v>
      </c>
      <c r="F12" s="127"/>
      <c r="G12" s="127"/>
      <c r="H12" s="127"/>
      <c r="I12" s="127"/>
      <c r="J12" s="127"/>
      <c r="K12" s="127"/>
      <c r="L12" s="127"/>
      <c r="M12" s="127"/>
      <c r="N12" s="128">
        <f t="shared" si="1"/>
        <v>0</v>
      </c>
    </row>
    <row r="13" spans="1:14" ht="14.25">
      <c r="A13" s="123">
        <v>1.6</v>
      </c>
      <c r="B13" s="131" t="s">
        <v>151</v>
      </c>
      <c r="C13" s="127">
        <v>0</v>
      </c>
      <c r="D13" s="132"/>
      <c r="E13" s="127"/>
      <c r="F13" s="127"/>
      <c r="G13" s="127"/>
      <c r="H13" s="127"/>
      <c r="I13" s="127"/>
      <c r="J13" s="127"/>
      <c r="K13" s="127"/>
      <c r="L13" s="127"/>
      <c r="M13" s="127"/>
      <c r="N13" s="128">
        <f>SUMPRODUCT($F$6:$M$6,F13:M13)</f>
        <v>0</v>
      </c>
    </row>
    <row r="14" spans="1:14" ht="15">
      <c r="A14" s="123">
        <v>2</v>
      </c>
      <c r="B14" s="133" t="s">
        <v>157</v>
      </c>
      <c r="C14" s="125">
        <f>SUM(C15:C20)</f>
        <v>0</v>
      </c>
      <c r="D14" s="118"/>
      <c r="E14" s="126">
        <f t="shared" ref="E14:M14" si="2">SUM(E15:E20)</f>
        <v>0</v>
      </c>
      <c r="F14" s="127">
        <f t="shared" si="2"/>
        <v>0</v>
      </c>
      <c r="G14" s="127">
        <f t="shared" si="2"/>
        <v>0</v>
      </c>
      <c r="H14" s="127">
        <f t="shared" si="2"/>
        <v>0</v>
      </c>
      <c r="I14" s="127">
        <f t="shared" si="2"/>
        <v>0</v>
      </c>
      <c r="J14" s="127">
        <f t="shared" si="2"/>
        <v>0</v>
      </c>
      <c r="K14" s="127">
        <f t="shared" si="2"/>
        <v>0</v>
      </c>
      <c r="L14" s="127">
        <f t="shared" si="2"/>
        <v>0</v>
      </c>
      <c r="M14" s="127">
        <f t="shared" si="2"/>
        <v>0</v>
      </c>
      <c r="N14" s="128">
        <f>SUM(N15:N20)</f>
        <v>0</v>
      </c>
    </row>
    <row r="15" spans="1:14" ht="14.25">
      <c r="A15" s="123">
        <v>2.1</v>
      </c>
      <c r="B15" s="131" t="s">
        <v>156</v>
      </c>
      <c r="C15" s="127"/>
      <c r="D15" s="130">
        <v>5.0000000000000001E-3</v>
      </c>
      <c r="E15" s="126">
        <f>C15*D15</f>
        <v>0</v>
      </c>
      <c r="F15" s="127"/>
      <c r="G15" s="127"/>
      <c r="H15" s="127"/>
      <c r="I15" s="127"/>
      <c r="J15" s="127"/>
      <c r="K15" s="127"/>
      <c r="L15" s="127"/>
      <c r="M15" s="127"/>
      <c r="N15" s="128">
        <f>SUMPRODUCT($F$6:$M$6,F15:M15)</f>
        <v>0</v>
      </c>
    </row>
    <row r="16" spans="1:14" ht="14.25">
      <c r="A16" s="123">
        <v>2.2000000000000002</v>
      </c>
      <c r="B16" s="131" t="s">
        <v>155</v>
      </c>
      <c r="C16" s="127"/>
      <c r="D16" s="130">
        <v>0.01</v>
      </c>
      <c r="E16" s="126">
        <f>C16*D16</f>
        <v>0</v>
      </c>
      <c r="F16" s="127"/>
      <c r="G16" s="127"/>
      <c r="H16" s="127"/>
      <c r="I16" s="127"/>
      <c r="J16" s="127"/>
      <c r="K16" s="127"/>
      <c r="L16" s="127"/>
      <c r="M16" s="127"/>
      <c r="N16" s="128">
        <f t="shared" ref="N16:N20" si="3">SUMPRODUCT($F$6:$M$6,F16:M16)</f>
        <v>0</v>
      </c>
    </row>
    <row r="17" spans="1:14" ht="14.25">
      <c r="A17" s="123">
        <v>2.2999999999999998</v>
      </c>
      <c r="B17" s="131" t="s">
        <v>154</v>
      </c>
      <c r="C17" s="127"/>
      <c r="D17" s="130">
        <v>0.02</v>
      </c>
      <c r="E17" s="126">
        <f>C17*D17</f>
        <v>0</v>
      </c>
      <c r="F17" s="127"/>
      <c r="G17" s="127"/>
      <c r="H17" s="127"/>
      <c r="I17" s="127"/>
      <c r="J17" s="127"/>
      <c r="K17" s="127"/>
      <c r="L17" s="127"/>
      <c r="M17" s="127"/>
      <c r="N17" s="128">
        <f t="shared" si="3"/>
        <v>0</v>
      </c>
    </row>
    <row r="18" spans="1:14" ht="14.25">
      <c r="A18" s="123">
        <v>2.4</v>
      </c>
      <c r="B18" s="131" t="s">
        <v>153</v>
      </c>
      <c r="C18" s="127"/>
      <c r="D18" s="130">
        <v>0.03</v>
      </c>
      <c r="E18" s="126">
        <f>C18*D18</f>
        <v>0</v>
      </c>
      <c r="F18" s="127"/>
      <c r="G18" s="127"/>
      <c r="H18" s="127"/>
      <c r="I18" s="127"/>
      <c r="J18" s="127"/>
      <c r="K18" s="127"/>
      <c r="L18" s="127"/>
      <c r="M18" s="127"/>
      <c r="N18" s="128">
        <f t="shared" si="3"/>
        <v>0</v>
      </c>
    </row>
    <row r="19" spans="1:14" ht="14.25">
      <c r="A19" s="123">
        <v>2.5</v>
      </c>
      <c r="B19" s="131" t="s">
        <v>152</v>
      </c>
      <c r="C19" s="127"/>
      <c r="D19" s="130">
        <v>0.04</v>
      </c>
      <c r="E19" s="126">
        <f>C19*D19</f>
        <v>0</v>
      </c>
      <c r="F19" s="127"/>
      <c r="G19" s="127"/>
      <c r="H19" s="127"/>
      <c r="I19" s="127"/>
      <c r="J19" s="127"/>
      <c r="K19" s="127"/>
      <c r="L19" s="127"/>
      <c r="M19" s="127"/>
      <c r="N19" s="128">
        <f t="shared" si="3"/>
        <v>0</v>
      </c>
    </row>
    <row r="20" spans="1:14" ht="14.25">
      <c r="A20" s="123">
        <v>2.6</v>
      </c>
      <c r="B20" s="131" t="s">
        <v>151</v>
      </c>
      <c r="C20" s="127"/>
      <c r="D20" s="132"/>
      <c r="E20" s="134"/>
      <c r="F20" s="127"/>
      <c r="G20" s="127"/>
      <c r="H20" s="127"/>
      <c r="I20" s="127"/>
      <c r="J20" s="127"/>
      <c r="K20" s="127"/>
      <c r="L20" s="127"/>
      <c r="M20" s="127"/>
      <c r="N20" s="128">
        <f t="shared" si="3"/>
        <v>0</v>
      </c>
    </row>
    <row r="21" spans="1:14" ht="15.75" thickBot="1">
      <c r="A21" s="135"/>
      <c r="B21" s="136" t="s">
        <v>64</v>
      </c>
      <c r="C21" s="111">
        <f>C14+C7</f>
        <v>55975000</v>
      </c>
      <c r="D21" s="137"/>
      <c r="E21" s="138">
        <f>E14+E7</f>
        <v>1119500</v>
      </c>
      <c r="F21" s="139">
        <f>F7+F14</f>
        <v>1119500</v>
      </c>
      <c r="G21" s="139">
        <f t="shared" ref="G21:L21" si="4">G7+G14</f>
        <v>0</v>
      </c>
      <c r="H21" s="139">
        <f t="shared" si="4"/>
        <v>0</v>
      </c>
      <c r="I21" s="139">
        <f t="shared" si="4"/>
        <v>0</v>
      </c>
      <c r="J21" s="139">
        <f t="shared" si="4"/>
        <v>0</v>
      </c>
      <c r="K21" s="139">
        <f t="shared" si="4"/>
        <v>0</v>
      </c>
      <c r="L21" s="139">
        <f t="shared" si="4"/>
        <v>0</v>
      </c>
      <c r="M21" s="139">
        <f>M7+M14</f>
        <v>0</v>
      </c>
      <c r="N21" s="140">
        <f>N14+N7</f>
        <v>0</v>
      </c>
    </row>
    <row r="22" spans="1:14">
      <c r="E22" s="141"/>
      <c r="F22" s="141"/>
      <c r="G22" s="141"/>
      <c r="H22" s="141"/>
      <c r="I22" s="141"/>
      <c r="J22" s="141"/>
      <c r="K22" s="141"/>
      <c r="L22" s="141"/>
      <c r="M22" s="14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D6" sqref="D6"/>
    </sheetView>
  </sheetViews>
  <sheetFormatPr defaultRowHeight="15"/>
  <cols>
    <col min="1" max="1" width="11.42578125" customWidth="1"/>
    <col min="2" max="2" width="76.85546875" style="267" customWidth="1"/>
    <col min="3" max="3" width="22.85546875" customWidth="1"/>
  </cols>
  <sheetData>
    <row r="1" spans="1:3">
      <c r="A1" s="2" t="s">
        <v>30</v>
      </c>
      <c r="B1" s="3" t="str">
        <f>'Info '!C2</f>
        <v>JSC "BASISBANK"</v>
      </c>
    </row>
    <row r="2" spans="1:3">
      <c r="A2" s="2" t="s">
        <v>31</v>
      </c>
      <c r="B2" s="324">
        <f>'1. key ratios '!B2</f>
        <v>45107</v>
      </c>
    </row>
    <row r="3" spans="1:3">
      <c r="A3" s="4"/>
      <c r="B3"/>
    </row>
    <row r="4" spans="1:3">
      <c r="A4" s="4" t="s">
        <v>308</v>
      </c>
      <c r="B4" t="s">
        <v>309</v>
      </c>
    </row>
    <row r="5" spans="1:3">
      <c r="A5" s="268" t="s">
        <v>310</v>
      </c>
      <c r="B5" s="269"/>
      <c r="C5" s="270"/>
    </row>
    <row r="6" spans="1:3" ht="24">
      <c r="A6" s="271">
        <v>1</v>
      </c>
      <c r="B6" s="272" t="s">
        <v>359</v>
      </c>
      <c r="C6" s="658">
        <v>3172848430.7720075</v>
      </c>
    </row>
    <row r="7" spans="1:3">
      <c r="A7" s="271">
        <v>2</v>
      </c>
      <c r="B7" s="272" t="s">
        <v>311</v>
      </c>
      <c r="C7" s="658">
        <v>-28896381.579999998</v>
      </c>
    </row>
    <row r="8" spans="1:3" ht="24">
      <c r="A8" s="273">
        <v>3</v>
      </c>
      <c r="B8" s="274" t="s">
        <v>312</v>
      </c>
      <c r="C8" s="659">
        <f>C6+C7</f>
        <v>3143952049.1920075</v>
      </c>
    </row>
    <row r="9" spans="1:3">
      <c r="A9" s="268" t="s">
        <v>313</v>
      </c>
      <c r="B9" s="269"/>
      <c r="C9" s="660"/>
    </row>
    <row r="10" spans="1:3" ht="24">
      <c r="A10" s="275">
        <v>4</v>
      </c>
      <c r="B10" s="276" t="s">
        <v>314</v>
      </c>
      <c r="C10" s="658"/>
    </row>
    <row r="11" spans="1:3">
      <c r="A11" s="275">
        <v>5</v>
      </c>
      <c r="B11" s="277" t="s">
        <v>315</v>
      </c>
      <c r="C11" s="658"/>
    </row>
    <row r="12" spans="1:3">
      <c r="A12" s="275" t="s">
        <v>316</v>
      </c>
      <c r="B12" s="277" t="s">
        <v>317</v>
      </c>
      <c r="C12" s="659">
        <v>1119500</v>
      </c>
    </row>
    <row r="13" spans="1:3" ht="24">
      <c r="A13" s="278">
        <v>6</v>
      </c>
      <c r="B13" s="276" t="s">
        <v>318</v>
      </c>
      <c r="C13" s="658"/>
    </row>
    <row r="14" spans="1:3">
      <c r="A14" s="278">
        <v>7</v>
      </c>
      <c r="B14" s="279" t="s">
        <v>319</v>
      </c>
      <c r="C14" s="658"/>
    </row>
    <row r="15" spans="1:3">
      <c r="A15" s="280">
        <v>8</v>
      </c>
      <c r="B15" s="281" t="s">
        <v>320</v>
      </c>
      <c r="C15" s="658"/>
    </row>
    <row r="16" spans="1:3">
      <c r="A16" s="278">
        <v>9</v>
      </c>
      <c r="B16" s="279" t="s">
        <v>321</v>
      </c>
      <c r="C16" s="658"/>
    </row>
    <row r="17" spans="1:3">
      <c r="A17" s="278">
        <v>10</v>
      </c>
      <c r="B17" s="279" t="s">
        <v>322</v>
      </c>
      <c r="C17" s="658"/>
    </row>
    <row r="18" spans="1:3">
      <c r="A18" s="282">
        <v>11</v>
      </c>
      <c r="B18" s="283" t="s">
        <v>323</v>
      </c>
      <c r="C18" s="659">
        <f>SUM(C10:C17)</f>
        <v>1119500</v>
      </c>
    </row>
    <row r="19" spans="1:3">
      <c r="A19" s="284" t="s">
        <v>324</v>
      </c>
      <c r="B19" s="285"/>
      <c r="C19" s="661"/>
    </row>
    <row r="20" spans="1:3" ht="24">
      <c r="A20" s="286">
        <v>12</v>
      </c>
      <c r="B20" s="276" t="s">
        <v>325</v>
      </c>
      <c r="C20" s="658"/>
    </row>
    <row r="21" spans="1:3">
      <c r="A21" s="286">
        <v>13</v>
      </c>
      <c r="B21" s="276" t="s">
        <v>326</v>
      </c>
      <c r="C21" s="658"/>
    </row>
    <row r="22" spans="1:3">
      <c r="A22" s="286">
        <v>14</v>
      </c>
      <c r="B22" s="276" t="s">
        <v>327</v>
      </c>
      <c r="C22" s="658"/>
    </row>
    <row r="23" spans="1:3" ht="24">
      <c r="A23" s="286" t="s">
        <v>328</v>
      </c>
      <c r="B23" s="276" t="s">
        <v>329</v>
      </c>
      <c r="C23" s="658"/>
    </row>
    <row r="24" spans="1:3">
      <c r="A24" s="286">
        <v>15</v>
      </c>
      <c r="B24" s="276" t="s">
        <v>330</v>
      </c>
      <c r="C24" s="658"/>
    </row>
    <row r="25" spans="1:3">
      <c r="A25" s="286" t="s">
        <v>331</v>
      </c>
      <c r="B25" s="276" t="s">
        <v>332</v>
      </c>
      <c r="C25" s="658"/>
    </row>
    <row r="26" spans="1:3">
      <c r="A26" s="287">
        <v>16</v>
      </c>
      <c r="B26" s="288" t="s">
        <v>333</v>
      </c>
      <c r="C26" s="659">
        <f>SUM(C20:C25)</f>
        <v>0</v>
      </c>
    </row>
    <row r="27" spans="1:3">
      <c r="A27" s="268" t="s">
        <v>334</v>
      </c>
      <c r="B27" s="269"/>
      <c r="C27" s="660"/>
    </row>
    <row r="28" spans="1:3">
      <c r="A28" s="289">
        <v>17</v>
      </c>
      <c r="B28" s="277" t="s">
        <v>335</v>
      </c>
      <c r="C28" s="658">
        <v>513815843.08770001</v>
      </c>
    </row>
    <row r="29" spans="1:3">
      <c r="A29" s="289">
        <v>18</v>
      </c>
      <c r="B29" s="277" t="s">
        <v>336</v>
      </c>
      <c r="C29" s="658">
        <v>-204697440.91535002</v>
      </c>
    </row>
    <row r="30" spans="1:3">
      <c r="A30" s="287">
        <v>19</v>
      </c>
      <c r="B30" s="288" t="s">
        <v>337</v>
      </c>
      <c r="C30" s="659">
        <f>C28+C29</f>
        <v>309118402.17234999</v>
      </c>
    </row>
    <row r="31" spans="1:3">
      <c r="A31" s="268" t="s">
        <v>338</v>
      </c>
      <c r="B31" s="269"/>
      <c r="C31" s="660"/>
    </row>
    <row r="32" spans="1:3" ht="24">
      <c r="A32" s="289" t="s">
        <v>339</v>
      </c>
      <c r="B32" s="276" t="s">
        <v>340</v>
      </c>
      <c r="C32" s="662"/>
    </row>
    <row r="33" spans="1:3">
      <c r="A33" s="289" t="s">
        <v>341</v>
      </c>
      <c r="B33" s="277" t="s">
        <v>342</v>
      </c>
      <c r="C33" s="662"/>
    </row>
    <row r="34" spans="1:3">
      <c r="A34" s="268" t="s">
        <v>343</v>
      </c>
      <c r="B34" s="269"/>
      <c r="C34" s="660"/>
    </row>
    <row r="35" spans="1:3">
      <c r="A35" s="290">
        <v>20</v>
      </c>
      <c r="B35" s="291" t="s">
        <v>344</v>
      </c>
      <c r="C35" s="659">
        <v>445115335.93825936</v>
      </c>
    </row>
    <row r="36" spans="1:3">
      <c r="A36" s="287">
        <v>21</v>
      </c>
      <c r="B36" s="288" t="s">
        <v>345</v>
      </c>
      <c r="C36" s="659">
        <f>C8+C18+C26+C30</f>
        <v>3454189951.3643575</v>
      </c>
    </row>
    <row r="37" spans="1:3">
      <c r="A37" s="268" t="s">
        <v>346</v>
      </c>
      <c r="B37" s="269"/>
      <c r="C37" s="660"/>
    </row>
    <row r="38" spans="1:3">
      <c r="A38" s="287">
        <v>22</v>
      </c>
      <c r="B38" s="288" t="s">
        <v>346</v>
      </c>
      <c r="C38" s="663">
        <f>IFERROR(C35/C36,0)</f>
        <v>0.12886243727344668</v>
      </c>
    </row>
    <row r="39" spans="1:3">
      <c r="A39" s="268" t="s">
        <v>347</v>
      </c>
      <c r="B39" s="269"/>
      <c r="C39" s="660"/>
    </row>
    <row r="40" spans="1:3">
      <c r="A40" s="292" t="s">
        <v>348</v>
      </c>
      <c r="B40" s="276" t="s">
        <v>349</v>
      </c>
      <c r="C40" s="662"/>
    </row>
    <row r="41" spans="1:3" ht="24">
      <c r="A41" s="293" t="s">
        <v>350</v>
      </c>
      <c r="B41" s="272" t="s">
        <v>351</v>
      </c>
      <c r="C41" s="662"/>
    </row>
    <row r="43" spans="1:3">
      <c r="B43" s="267" t="s">
        <v>360</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K33" sqref="K33"/>
    </sheetView>
  </sheetViews>
  <sheetFormatPr defaultRowHeight="15"/>
  <cols>
    <col min="1" max="1" width="8.7109375" style="195"/>
    <col min="2" max="2" width="82.5703125" style="331" customWidth="1"/>
    <col min="3" max="7" width="17.5703125" style="195" customWidth="1"/>
  </cols>
  <sheetData>
    <row r="1" spans="1:7">
      <c r="A1" s="195" t="s">
        <v>30</v>
      </c>
      <c r="B1" s="3" t="str">
        <f>'Info '!C2</f>
        <v>JSC "BASISBANK"</v>
      </c>
    </row>
    <row r="2" spans="1:7">
      <c r="A2" s="195" t="s">
        <v>31</v>
      </c>
      <c r="B2" s="324">
        <f>'1. key ratios '!B2</f>
        <v>45107</v>
      </c>
    </row>
    <row r="4" spans="1:7" ht="15.75" thickBot="1">
      <c r="A4" s="195" t="s">
        <v>410</v>
      </c>
      <c r="B4" s="332" t="s">
        <v>371</v>
      </c>
    </row>
    <row r="5" spans="1:7">
      <c r="A5" s="333"/>
      <c r="B5" s="334"/>
      <c r="C5" s="792" t="s">
        <v>372</v>
      </c>
      <c r="D5" s="792"/>
      <c r="E5" s="792"/>
      <c r="F5" s="792"/>
      <c r="G5" s="793" t="s">
        <v>373</v>
      </c>
    </row>
    <row r="6" spans="1:7">
      <c r="A6" s="335"/>
      <c r="B6" s="336"/>
      <c r="C6" s="337" t="s">
        <v>374</v>
      </c>
      <c r="D6" s="338" t="s">
        <v>375</v>
      </c>
      <c r="E6" s="338" t="s">
        <v>376</v>
      </c>
      <c r="F6" s="338" t="s">
        <v>377</v>
      </c>
      <c r="G6" s="794"/>
    </row>
    <row r="7" spans="1:7">
      <c r="A7" s="339"/>
      <c r="B7" s="340" t="s">
        <v>378</v>
      </c>
      <c r="C7" s="341"/>
      <c r="D7" s="341"/>
      <c r="E7" s="341"/>
      <c r="F7" s="341"/>
      <c r="G7" s="342"/>
    </row>
    <row r="8" spans="1:7">
      <c r="A8" s="343">
        <v>1</v>
      </c>
      <c r="B8" s="344" t="s">
        <v>379</v>
      </c>
      <c r="C8" s="719">
        <v>445115335.93825936</v>
      </c>
      <c r="D8" s="719">
        <v>0</v>
      </c>
      <c r="E8" s="719">
        <v>0</v>
      </c>
      <c r="F8" s="719">
        <v>520833331.22773987</v>
      </c>
      <c r="G8" s="345">
        <v>965948667.16599917</v>
      </c>
    </row>
    <row r="9" spans="1:7">
      <c r="A9" s="343">
        <v>2</v>
      </c>
      <c r="B9" s="346" t="s">
        <v>380</v>
      </c>
      <c r="C9" s="719">
        <v>445115335.93825936</v>
      </c>
      <c r="D9" s="719">
        <v>0</v>
      </c>
      <c r="E9" s="719">
        <v>0</v>
      </c>
      <c r="F9" s="719">
        <v>76759538</v>
      </c>
      <c r="G9" s="345">
        <v>521874873.93825936</v>
      </c>
    </row>
    <row r="10" spans="1:7">
      <c r="A10" s="343">
        <v>3</v>
      </c>
      <c r="B10" s="346" t="s">
        <v>381</v>
      </c>
      <c r="C10" s="720"/>
      <c r="D10" s="720"/>
      <c r="E10" s="720"/>
      <c r="F10" s="719">
        <v>444073793.22773987</v>
      </c>
      <c r="G10" s="719">
        <v>444073793.22773987</v>
      </c>
    </row>
    <row r="11" spans="1:7" ht="14.45" customHeight="1">
      <c r="A11" s="343">
        <v>4</v>
      </c>
      <c r="B11" s="344" t="s">
        <v>382</v>
      </c>
      <c r="C11" s="719">
        <v>309921890.8150987</v>
      </c>
      <c r="D11" s="719">
        <v>288113491.46771002</v>
      </c>
      <c r="E11" s="719">
        <v>140873561.77120003</v>
      </c>
      <c r="F11" s="719">
        <v>0</v>
      </c>
      <c r="G11" s="345">
        <v>646974582.17118263</v>
      </c>
    </row>
    <row r="12" spans="1:7">
      <c r="A12" s="343">
        <v>5</v>
      </c>
      <c r="B12" s="346" t="s">
        <v>383</v>
      </c>
      <c r="C12" s="719">
        <v>247163232.23317868</v>
      </c>
      <c r="D12" s="721">
        <v>245761082.49988005</v>
      </c>
      <c r="E12" s="719">
        <v>123787041.14289002</v>
      </c>
      <c r="F12" s="719">
        <v>0</v>
      </c>
      <c r="G12" s="345">
        <v>585875788.08215272</v>
      </c>
    </row>
    <row r="13" spans="1:7">
      <c r="A13" s="343">
        <v>6</v>
      </c>
      <c r="B13" s="346" t="s">
        <v>384</v>
      </c>
      <c r="C13" s="719">
        <v>62758658.581920043</v>
      </c>
      <c r="D13" s="721">
        <v>42352408.96782998</v>
      </c>
      <c r="E13" s="719">
        <v>17086520.628310002</v>
      </c>
      <c r="F13" s="719">
        <v>0</v>
      </c>
      <c r="G13" s="345">
        <v>61098794.089029953</v>
      </c>
    </row>
    <row r="14" spans="1:7">
      <c r="A14" s="343">
        <v>7</v>
      </c>
      <c r="B14" s="344" t="s">
        <v>385</v>
      </c>
      <c r="C14" s="719">
        <v>486244062.96138966</v>
      </c>
      <c r="D14" s="719">
        <v>706724814.07227004</v>
      </c>
      <c r="E14" s="719">
        <v>164611700.8053</v>
      </c>
      <c r="F14" s="719">
        <v>0</v>
      </c>
      <c r="G14" s="345">
        <v>459166820.75282055</v>
      </c>
    </row>
    <row r="15" spans="1:7" ht="39">
      <c r="A15" s="343">
        <v>8</v>
      </c>
      <c r="B15" s="346" t="s">
        <v>386</v>
      </c>
      <c r="C15" s="719">
        <v>443910703.96179968</v>
      </c>
      <c r="D15" s="721">
        <v>310367121.64410007</v>
      </c>
      <c r="E15" s="719">
        <v>91435937.915820003</v>
      </c>
      <c r="F15" s="719">
        <v>0</v>
      </c>
      <c r="G15" s="345">
        <v>422856881.76086056</v>
      </c>
    </row>
    <row r="16" spans="1:7" ht="26.25">
      <c r="A16" s="343">
        <v>9</v>
      </c>
      <c r="B16" s="346" t="s">
        <v>387</v>
      </c>
      <c r="C16" s="719">
        <v>42333358.999589987</v>
      </c>
      <c r="D16" s="721">
        <v>396357692.42816997</v>
      </c>
      <c r="E16" s="719">
        <v>73175762.88948001</v>
      </c>
      <c r="F16" s="719">
        <v>0</v>
      </c>
      <c r="G16" s="345">
        <v>36309938.991959997</v>
      </c>
    </row>
    <row r="17" spans="1:7">
      <c r="A17" s="343">
        <v>10</v>
      </c>
      <c r="B17" s="344" t="s">
        <v>388</v>
      </c>
      <c r="C17" s="719">
        <v>0</v>
      </c>
      <c r="D17" s="721">
        <v>0</v>
      </c>
      <c r="E17" s="719">
        <v>0</v>
      </c>
      <c r="F17" s="719">
        <v>0</v>
      </c>
      <c r="G17" s="345">
        <v>0</v>
      </c>
    </row>
    <row r="18" spans="1:7">
      <c r="A18" s="343">
        <v>11</v>
      </c>
      <c r="B18" s="344" t="s">
        <v>389</v>
      </c>
      <c r="C18" s="719">
        <v>35217417.247711703</v>
      </c>
      <c r="D18" s="721">
        <v>14844691.263689982</v>
      </c>
      <c r="E18" s="719">
        <v>17001929.525530007</v>
      </c>
      <c r="F18" s="719">
        <v>14449817.782360015</v>
      </c>
      <c r="G18" s="345">
        <v>0</v>
      </c>
    </row>
    <row r="19" spans="1:7">
      <c r="A19" s="343">
        <v>12</v>
      </c>
      <c r="B19" s="346" t="s">
        <v>390</v>
      </c>
      <c r="C19" s="720"/>
      <c r="D19" s="721">
        <v>355500</v>
      </c>
      <c r="E19" s="719">
        <v>0</v>
      </c>
      <c r="F19" s="719">
        <v>0</v>
      </c>
      <c r="G19" s="345">
        <v>0</v>
      </c>
    </row>
    <row r="20" spans="1:7">
      <c r="A20" s="343">
        <v>13</v>
      </c>
      <c r="B20" s="346" t="s">
        <v>391</v>
      </c>
      <c r="C20" s="719">
        <v>35217417.247711658</v>
      </c>
      <c r="D20" s="719">
        <v>14489191.263689982</v>
      </c>
      <c r="E20" s="719">
        <v>17001929.525530007</v>
      </c>
      <c r="F20" s="719">
        <v>14449817.782360015</v>
      </c>
      <c r="G20" s="345">
        <v>0</v>
      </c>
    </row>
    <row r="21" spans="1:7">
      <c r="A21" s="347">
        <v>14</v>
      </c>
      <c r="B21" s="348" t="s">
        <v>392</v>
      </c>
      <c r="C21" s="720"/>
      <c r="D21" s="720"/>
      <c r="E21" s="720"/>
      <c r="F21" s="720"/>
      <c r="G21" s="349">
        <v>2072090070.0900023</v>
      </c>
    </row>
    <row r="22" spans="1:7">
      <c r="A22" s="350"/>
      <c r="B22" s="351" t="s">
        <v>393</v>
      </c>
      <c r="C22" s="352"/>
      <c r="D22" s="353"/>
      <c r="E22" s="352"/>
      <c r="F22" s="352"/>
      <c r="G22" s="354"/>
    </row>
    <row r="23" spans="1:7">
      <c r="A23" s="343">
        <v>15</v>
      </c>
      <c r="B23" s="344" t="s">
        <v>394</v>
      </c>
      <c r="C23" s="722">
        <v>457230432.55335003</v>
      </c>
      <c r="D23" s="642">
        <v>71193685.70528999</v>
      </c>
      <c r="E23" s="722">
        <v>71297500</v>
      </c>
      <c r="F23" s="722">
        <v>259440500</v>
      </c>
      <c r="G23" s="345">
        <v>27959610.868392501</v>
      </c>
    </row>
    <row r="24" spans="1:7">
      <c r="A24" s="343">
        <v>16</v>
      </c>
      <c r="B24" s="344" t="s">
        <v>395</v>
      </c>
      <c r="C24" s="719">
        <v>11223603.039150013</v>
      </c>
      <c r="D24" s="721">
        <v>322158072.6440717</v>
      </c>
      <c r="E24" s="719">
        <v>312234844.22865736</v>
      </c>
      <c r="F24" s="719">
        <v>1474986076.9751558</v>
      </c>
      <c r="G24" s="345">
        <v>1520376255.3510799</v>
      </c>
    </row>
    <row r="25" spans="1:7">
      <c r="A25" s="343">
        <v>17</v>
      </c>
      <c r="B25" s="346" t="s">
        <v>396</v>
      </c>
      <c r="C25" s="719">
        <v>0</v>
      </c>
      <c r="D25" s="721">
        <v>5155952.5702099996</v>
      </c>
      <c r="E25" s="722">
        <v>22402843.70482</v>
      </c>
      <c r="F25" s="719">
        <v>0</v>
      </c>
      <c r="G25" s="345">
        <v>3924245.6322544999</v>
      </c>
    </row>
    <row r="26" spans="1:7" ht="26.25">
      <c r="A26" s="343">
        <v>18</v>
      </c>
      <c r="B26" s="346" t="s">
        <v>397</v>
      </c>
      <c r="C26" s="719">
        <v>0</v>
      </c>
      <c r="D26" s="721">
        <v>0</v>
      </c>
      <c r="E26" s="719">
        <v>0</v>
      </c>
      <c r="F26" s="719">
        <v>0</v>
      </c>
      <c r="G26" s="345">
        <v>0</v>
      </c>
    </row>
    <row r="27" spans="1:7">
      <c r="A27" s="343">
        <v>19</v>
      </c>
      <c r="B27" s="346" t="s">
        <v>398</v>
      </c>
      <c r="C27" s="719">
        <v>11222708.747197652</v>
      </c>
      <c r="D27" s="721">
        <v>293172626.8581394</v>
      </c>
      <c r="E27" s="719">
        <v>266491983.79937446</v>
      </c>
      <c r="F27" s="719">
        <v>1208054488.8227415</v>
      </c>
      <c r="G27" s="345">
        <v>1312289975.2016859</v>
      </c>
    </row>
    <row r="28" spans="1:7">
      <c r="A28" s="343">
        <v>20</v>
      </c>
      <c r="B28" s="355" t="s">
        <v>399</v>
      </c>
      <c r="C28" s="719">
        <v>0</v>
      </c>
      <c r="D28" s="721">
        <v>0</v>
      </c>
      <c r="E28" s="719">
        <v>0</v>
      </c>
      <c r="F28" s="719">
        <v>0</v>
      </c>
      <c r="G28" s="345">
        <v>0</v>
      </c>
    </row>
    <row r="29" spans="1:7">
      <c r="A29" s="343">
        <v>21</v>
      </c>
      <c r="B29" s="346" t="s">
        <v>400</v>
      </c>
      <c r="C29" s="719">
        <v>894.27195236</v>
      </c>
      <c r="D29" s="721">
        <v>20731214.695722312</v>
      </c>
      <c r="E29" s="719">
        <v>17437654.614462923</v>
      </c>
      <c r="F29" s="719">
        <v>231575087.64241439</v>
      </c>
      <c r="G29" s="345">
        <v>169608688.75863945</v>
      </c>
    </row>
    <row r="30" spans="1:7">
      <c r="A30" s="343">
        <v>22</v>
      </c>
      <c r="B30" s="355" t="s">
        <v>399</v>
      </c>
      <c r="C30" s="719">
        <v>894.27195236</v>
      </c>
      <c r="D30" s="721">
        <v>20731214.695722312</v>
      </c>
      <c r="E30" s="719">
        <v>17437654.614462923</v>
      </c>
      <c r="F30" s="719">
        <v>231575087.64241439</v>
      </c>
      <c r="G30" s="345">
        <v>169608688.75863945</v>
      </c>
    </row>
    <row r="31" spans="1:7">
      <c r="A31" s="343">
        <v>23</v>
      </c>
      <c r="B31" s="346" t="s">
        <v>401</v>
      </c>
      <c r="C31" s="719">
        <v>0.02</v>
      </c>
      <c r="D31" s="721">
        <v>3098278.52</v>
      </c>
      <c r="E31" s="719">
        <v>5902362.1100000003</v>
      </c>
      <c r="F31" s="719">
        <v>35356500.509999998</v>
      </c>
      <c r="G31" s="345">
        <v>34553345.758499995</v>
      </c>
    </row>
    <row r="32" spans="1:7">
      <c r="A32" s="343">
        <v>24</v>
      </c>
      <c r="B32" s="344" t="s">
        <v>402</v>
      </c>
      <c r="C32" s="719">
        <v>0</v>
      </c>
      <c r="D32" s="721">
        <v>0</v>
      </c>
      <c r="E32" s="719">
        <v>0</v>
      </c>
      <c r="F32" s="719">
        <v>0</v>
      </c>
      <c r="G32" s="345">
        <v>0</v>
      </c>
    </row>
    <row r="33" spans="1:7">
      <c r="A33" s="343">
        <v>25</v>
      </c>
      <c r="B33" s="344" t="s">
        <v>403</v>
      </c>
      <c r="C33" s="719">
        <v>256509507.43624443</v>
      </c>
      <c r="D33" s="719">
        <v>5679470.99529</v>
      </c>
      <c r="E33" s="719">
        <v>3406430.0999999996</v>
      </c>
      <c r="F33" s="719">
        <v>0</v>
      </c>
      <c r="G33" s="345">
        <v>265595408.53153399</v>
      </c>
    </row>
    <row r="34" spans="1:7">
      <c r="A34" s="343">
        <v>26</v>
      </c>
      <c r="B34" s="346" t="s">
        <v>404</v>
      </c>
      <c r="C34" s="720"/>
      <c r="D34" s="721">
        <v>183000</v>
      </c>
      <c r="E34" s="719"/>
      <c r="F34" s="719"/>
      <c r="G34" s="345">
        <v>183000</v>
      </c>
    </row>
    <row r="35" spans="1:7">
      <c r="A35" s="343">
        <v>27</v>
      </c>
      <c r="B35" s="346" t="s">
        <v>405</v>
      </c>
      <c r="C35" s="719">
        <v>256509507.43624443</v>
      </c>
      <c r="D35" s="721">
        <v>5496470.99529</v>
      </c>
      <c r="E35" s="719">
        <v>3406430.0999999996</v>
      </c>
      <c r="F35" s="719">
        <v>0</v>
      </c>
      <c r="G35" s="345">
        <v>265412408.53153399</v>
      </c>
    </row>
    <row r="36" spans="1:7">
      <c r="A36" s="343">
        <v>28</v>
      </c>
      <c r="B36" s="344" t="s">
        <v>406</v>
      </c>
      <c r="C36" s="719">
        <v>0</v>
      </c>
      <c r="D36" s="721">
        <v>76365830.23743999</v>
      </c>
      <c r="E36" s="719">
        <v>141369318.61199996</v>
      </c>
      <c r="F36" s="719">
        <v>295708847.91966993</v>
      </c>
      <c r="G36" s="345">
        <v>38155617.666580506</v>
      </c>
    </row>
    <row r="37" spans="1:7">
      <c r="A37" s="347">
        <v>29</v>
      </c>
      <c r="B37" s="348" t="s">
        <v>407</v>
      </c>
      <c r="C37" s="720"/>
      <c r="D37" s="720"/>
      <c r="E37" s="720"/>
      <c r="F37" s="720"/>
      <c r="G37" s="349">
        <v>1852086892.4175868</v>
      </c>
    </row>
    <row r="38" spans="1:7">
      <c r="A38" s="339"/>
      <c r="B38" s="356"/>
      <c r="C38" s="357"/>
      <c r="D38" s="357"/>
      <c r="E38" s="357"/>
      <c r="F38" s="357"/>
      <c r="G38" s="358"/>
    </row>
    <row r="39" spans="1:7" ht="15.75" thickBot="1">
      <c r="A39" s="359">
        <v>30</v>
      </c>
      <c r="B39" s="360" t="s">
        <v>408</v>
      </c>
      <c r="C39" s="233"/>
      <c r="D39" s="234"/>
      <c r="E39" s="234"/>
      <c r="F39" s="235"/>
      <c r="G39" s="361">
        <f>IFERROR(G21/G37,0)</f>
        <v>1.1187866393164947</v>
      </c>
    </row>
    <row r="42" spans="1:7" ht="39">
      <c r="B42" s="331" t="s">
        <v>409</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pane xSplit="1" ySplit="5" topLeftCell="B15" activePane="bottomRight" state="frozen"/>
      <selection activeCell="B9" sqref="B9"/>
      <selection pane="topRight" activeCell="B9" sqref="B9"/>
      <selection pane="bottomLeft" activeCell="B9" sqref="B9"/>
      <selection pane="bottomRight" activeCell="B50" sqref="B50"/>
    </sheetView>
  </sheetViews>
  <sheetFormatPr defaultColWidth="9.140625" defaultRowHeight="14.25"/>
  <cols>
    <col min="1" max="1" width="9.5703125" style="3" bestFit="1" customWidth="1"/>
    <col min="2" max="2" width="86" style="3" customWidth="1"/>
    <col min="3" max="3" width="15.42578125" style="3" customWidth="1"/>
    <col min="4" max="4" width="15.5703125" style="4" customWidth="1"/>
    <col min="5" max="7" width="12.7109375" style="4" hidden="1" customWidth="1"/>
    <col min="8" max="8" width="6.7109375" style="5" customWidth="1"/>
    <col min="9" max="11" width="14.5703125" style="5" bestFit="1" customWidth="1"/>
    <col min="12" max="12" width="10.85546875" style="5" hidden="1" customWidth="1"/>
    <col min="13" max="13" width="6.7109375" style="5" customWidth="1"/>
    <col min="14" max="16384" width="9.140625" style="5"/>
  </cols>
  <sheetData>
    <row r="1" spans="1:12">
      <c r="A1" s="2" t="s">
        <v>30</v>
      </c>
      <c r="B1" s="3" t="str">
        <f>'Info '!C2</f>
        <v>JSC "BASISBANK"</v>
      </c>
    </row>
    <row r="2" spans="1:12">
      <c r="A2" s="2" t="s">
        <v>31</v>
      </c>
      <c r="B2" s="324">
        <v>45107</v>
      </c>
      <c r="C2" s="6"/>
      <c r="D2" s="7"/>
      <c r="E2" s="7"/>
      <c r="F2" s="7"/>
      <c r="G2" s="7"/>
      <c r="H2" s="8"/>
    </row>
    <row r="3" spans="1:12" ht="15" thickBot="1">
      <c r="A3" s="2"/>
      <c r="B3" s="6"/>
      <c r="C3" s="6"/>
      <c r="D3" s="7"/>
      <c r="E3" s="7"/>
      <c r="F3" s="7"/>
      <c r="G3" s="7"/>
      <c r="H3" s="8"/>
    </row>
    <row r="4" spans="1:12" ht="15" customHeight="1" thickBot="1">
      <c r="A4" s="9" t="s">
        <v>93</v>
      </c>
      <c r="B4" s="10" t="s">
        <v>92</v>
      </c>
      <c r="C4" s="10"/>
      <c r="D4" s="733" t="s">
        <v>689</v>
      </c>
      <c r="E4" s="734"/>
      <c r="F4" s="734"/>
      <c r="G4" s="735"/>
      <c r="H4" s="8"/>
      <c r="I4" s="736" t="s">
        <v>690</v>
      </c>
      <c r="J4" s="737"/>
      <c r="K4" s="737"/>
      <c r="L4" s="738"/>
    </row>
    <row r="5" spans="1:12">
      <c r="A5" s="11" t="s">
        <v>6</v>
      </c>
      <c r="B5" s="12"/>
      <c r="C5" s="322" t="str">
        <f>INT((MONTH($B$2))/3)&amp;"Q"&amp;"-"&amp;YEAR($B$2)</f>
        <v>2Q-2023</v>
      </c>
      <c r="D5" s="322" t="str">
        <f>IF(INT(MONTH($B$2))=3,"4"&amp;"Q"&amp;"-"&amp;YEAR($B$2)-1,IF(INT(MONTH($B$2))=6,"1"&amp;"Q"&amp;"-"&amp;YEAR($B$2),IF(INT(MONTH($B$2))=9,"2"&amp;"Q"&amp;"-"&amp;YEAR($B$2),IF(INT(MONTH($B$2))=12,"3"&amp;"Q"&amp;"-"&amp;YEAR($B$2),0))))</f>
        <v>1Q-2023</v>
      </c>
      <c r="E5" s="322" t="str">
        <f>IF(INT(MONTH($B$2))=3,"3"&amp;"Q"&amp;"-"&amp;YEAR($B$2)-1,IF(INT(MONTH($B$2))=6,"4"&amp;"Q"&amp;"-"&amp;YEAR($B$2)-1,IF(INT(MONTH($B$2))=9,"1"&amp;"Q"&amp;"-"&amp;YEAR($B$2),IF(INT(MONTH($B$2))=12,"2"&amp;"Q"&amp;"-"&amp;YEAR($B$2),0))))</f>
        <v>4Q-2022</v>
      </c>
      <c r="F5" s="322" t="str">
        <f>IF(INT(MONTH($B$2))=3,"2"&amp;"Q"&amp;"-"&amp;YEAR($B$2)-1,IF(INT(MONTH($B$2))=6,"3"&amp;"Q"&amp;"-"&amp;YEAR($B$2)-1,IF(INT(MONTH($B$2))=9,"4"&amp;"Q"&amp;"-"&amp;YEAR($B$2)-1,IF(INT(MONTH($B$2))=12,"1"&amp;"Q"&amp;"-"&amp;YEAR($B$2),0))))</f>
        <v>3Q-2022</v>
      </c>
      <c r="G5" s="323" t="str">
        <f>IF(INT(MONTH($B$2))=3,"1"&amp;"Q"&amp;"-"&amp;YEAR($B$2)-1,IF(INT(MONTH($B$2))=6,"2"&amp;"Q"&amp;"-"&amp;YEAR($B$2)-1,IF(INT(MONTH($B$2))=9,"3"&amp;"Q"&amp;"-"&amp;YEAR($B$2)-1,IF(INT(MONTH($B$2))=12,"4"&amp;"Q"&amp;"-"&amp;YEAR($B$2)-1,0))))</f>
        <v>2Q-2022</v>
      </c>
      <c r="I5" s="548" t="str">
        <f>E5</f>
        <v>4Q-2022</v>
      </c>
      <c r="J5" s="548" t="str">
        <f>F5</f>
        <v>3Q-2022</v>
      </c>
      <c r="K5" s="548" t="str">
        <f>G5</f>
        <v>2Q-2022</v>
      </c>
      <c r="L5" s="323"/>
    </row>
    <row r="6" spans="1:12">
      <c r="B6" s="148" t="s">
        <v>91</v>
      </c>
      <c r="C6" s="325"/>
      <c r="D6" s="325"/>
      <c r="E6" s="325"/>
      <c r="F6" s="325"/>
      <c r="G6" s="326"/>
      <c r="I6" s="549"/>
      <c r="J6" s="325"/>
      <c r="K6" s="325"/>
      <c r="L6" s="326"/>
    </row>
    <row r="7" spans="1:12">
      <c r="A7" s="15"/>
      <c r="B7" s="149" t="s">
        <v>89</v>
      </c>
      <c r="C7" s="325"/>
      <c r="D7" s="325"/>
      <c r="E7" s="325"/>
      <c r="F7" s="325"/>
      <c r="G7" s="326"/>
      <c r="I7" s="549"/>
      <c r="J7" s="325"/>
      <c r="K7" s="325"/>
      <c r="L7" s="326"/>
    </row>
    <row r="8" spans="1:12">
      <c r="A8" s="327">
        <v>1</v>
      </c>
      <c r="B8" s="16" t="s">
        <v>361</v>
      </c>
      <c r="C8" s="555">
        <v>445115335.93825936</v>
      </c>
      <c r="D8" s="556">
        <v>429272896.98155671</v>
      </c>
      <c r="E8" s="17"/>
      <c r="F8" s="17"/>
      <c r="G8" s="18"/>
      <c r="I8" s="564">
        <v>316354601.97999996</v>
      </c>
      <c r="J8" s="556">
        <v>306494984.5</v>
      </c>
      <c r="K8" s="565">
        <v>296046934.34000003</v>
      </c>
      <c r="L8" s="550"/>
    </row>
    <row r="9" spans="1:12">
      <c r="A9" s="327">
        <v>2</v>
      </c>
      <c r="B9" s="16" t="s">
        <v>362</v>
      </c>
      <c r="C9" s="555">
        <v>445115335.93825936</v>
      </c>
      <c r="D9" s="556">
        <v>429272896.98155671</v>
      </c>
      <c r="E9" s="17"/>
      <c r="F9" s="17"/>
      <c r="G9" s="18"/>
      <c r="I9" s="564">
        <v>316354601.97999996</v>
      </c>
      <c r="J9" s="556">
        <v>306494984.5</v>
      </c>
      <c r="K9" s="565">
        <v>296046934.34000003</v>
      </c>
      <c r="L9" s="550"/>
    </row>
    <row r="10" spans="1:12">
      <c r="A10" s="327">
        <v>3</v>
      </c>
      <c r="B10" s="16" t="s">
        <v>142</v>
      </c>
      <c r="C10" s="555">
        <v>521874873.93825936</v>
      </c>
      <c r="D10" s="556">
        <v>504197472.98155671</v>
      </c>
      <c r="E10" s="17"/>
      <c r="F10" s="17"/>
      <c r="G10" s="18"/>
      <c r="I10" s="564">
        <v>394867406.78324997</v>
      </c>
      <c r="J10" s="556">
        <v>345986513.88120693</v>
      </c>
      <c r="K10" s="565">
        <v>337250055.05093527</v>
      </c>
      <c r="L10" s="550"/>
    </row>
    <row r="11" spans="1:12">
      <c r="A11" s="327">
        <v>4</v>
      </c>
      <c r="B11" s="16" t="s">
        <v>364</v>
      </c>
      <c r="C11" s="555">
        <v>325364451.34217179</v>
      </c>
      <c r="D11" s="556">
        <v>306903183.16884702</v>
      </c>
      <c r="E11" s="17"/>
      <c r="F11" s="17"/>
      <c r="G11" s="18"/>
      <c r="I11" s="564">
        <v>151621391.7680259</v>
      </c>
      <c r="J11" s="556">
        <v>147590002.15729398</v>
      </c>
      <c r="K11" s="565">
        <v>149534902.81236431</v>
      </c>
      <c r="L11" s="550"/>
    </row>
    <row r="12" spans="1:12">
      <c r="A12" s="327">
        <v>5</v>
      </c>
      <c r="B12" s="16" t="s">
        <v>365</v>
      </c>
      <c r="C12" s="555">
        <v>389479131.5761655</v>
      </c>
      <c r="D12" s="556">
        <v>367956986.64638191</v>
      </c>
      <c r="E12" s="17"/>
      <c r="F12" s="17"/>
      <c r="G12" s="18"/>
      <c r="I12" s="564">
        <v>202206186.49453485</v>
      </c>
      <c r="J12" s="556">
        <v>196835184.43076673</v>
      </c>
      <c r="K12" s="565">
        <v>199431794.12795466</v>
      </c>
      <c r="L12" s="550"/>
    </row>
    <row r="13" spans="1:12">
      <c r="A13" s="327">
        <v>6</v>
      </c>
      <c r="B13" s="16" t="s">
        <v>363</v>
      </c>
      <c r="C13" s="555">
        <v>474572995.43655455</v>
      </c>
      <c r="D13" s="556">
        <v>448989062.99321705</v>
      </c>
      <c r="E13" s="17"/>
      <c r="F13" s="17"/>
      <c r="G13" s="18"/>
      <c r="I13" s="564">
        <v>284789823.28058952</v>
      </c>
      <c r="J13" s="556">
        <v>276944583.18595755</v>
      </c>
      <c r="K13" s="565">
        <v>280338899.35373551</v>
      </c>
      <c r="L13" s="550"/>
    </row>
    <row r="14" spans="1:12">
      <c r="A14" s="15"/>
      <c r="B14" s="148" t="s">
        <v>367</v>
      </c>
      <c r="C14" s="220"/>
      <c r="D14" s="220"/>
      <c r="E14" s="325"/>
      <c r="F14" s="325"/>
      <c r="G14" s="326"/>
      <c r="I14" s="566"/>
      <c r="J14" s="220"/>
      <c r="K14" s="567"/>
      <c r="L14" s="326"/>
    </row>
    <row r="15" spans="1:12" ht="15" customHeight="1">
      <c r="A15" s="327">
        <v>7</v>
      </c>
      <c r="B15" s="16" t="s">
        <v>366</v>
      </c>
      <c r="C15" s="557">
        <v>2783281499.5093827</v>
      </c>
      <c r="D15" s="556">
        <v>2652872730.29913</v>
      </c>
      <c r="E15" s="17"/>
      <c r="F15" s="17"/>
      <c r="G15" s="18"/>
      <c r="I15" s="564">
        <v>2444783862.8055005</v>
      </c>
      <c r="J15" s="556">
        <v>2373772047.693953</v>
      </c>
      <c r="K15" s="565">
        <v>2407657291.6342325</v>
      </c>
      <c r="L15" s="550"/>
    </row>
    <row r="16" spans="1:12">
      <c r="A16" s="15"/>
      <c r="B16" s="148" t="s">
        <v>368</v>
      </c>
      <c r="C16" s="220"/>
      <c r="D16" s="220"/>
      <c r="E16" s="325"/>
      <c r="F16" s="325"/>
      <c r="G16" s="326"/>
      <c r="I16" s="566"/>
      <c r="J16" s="220"/>
      <c r="K16" s="567"/>
      <c r="L16" s="326"/>
    </row>
    <row r="17" spans="1:12" s="19" customFormat="1">
      <c r="A17" s="327"/>
      <c r="B17" s="149" t="s">
        <v>354</v>
      </c>
      <c r="C17" s="220"/>
      <c r="D17" s="220"/>
      <c r="E17" s="17"/>
      <c r="F17" s="17"/>
      <c r="G17" s="18"/>
      <c r="I17" s="566"/>
      <c r="J17" s="220"/>
      <c r="K17" s="567"/>
      <c r="L17" s="550"/>
    </row>
    <row r="18" spans="1:12">
      <c r="A18" s="11">
        <v>8</v>
      </c>
      <c r="B18" s="16" t="s">
        <v>361</v>
      </c>
      <c r="C18" s="697">
        <v>0.15992465584840096</v>
      </c>
      <c r="D18" s="698">
        <v>0.16181435772576741</v>
      </c>
      <c r="E18" s="20"/>
      <c r="F18" s="20"/>
      <c r="G18" s="21"/>
      <c r="I18" s="568">
        <v>0.12939982416971973</v>
      </c>
      <c r="J18" s="558">
        <v>0.12911727762476202</v>
      </c>
      <c r="K18" s="569">
        <v>0.12296057888664622</v>
      </c>
      <c r="L18" s="551"/>
    </row>
    <row r="19" spans="1:12" ht="15" customHeight="1">
      <c r="A19" s="11">
        <v>9</v>
      </c>
      <c r="B19" s="16" t="s">
        <v>362</v>
      </c>
      <c r="C19" s="697">
        <v>0.15992465584840096</v>
      </c>
      <c r="D19" s="698">
        <v>0.16181435772576741</v>
      </c>
      <c r="E19" s="20"/>
      <c r="F19" s="20"/>
      <c r="G19" s="21"/>
      <c r="I19" s="568">
        <v>0.12939982416971973</v>
      </c>
      <c r="J19" s="558">
        <v>0.12911727762476202</v>
      </c>
      <c r="K19" s="569">
        <v>0.12296057888664622</v>
      </c>
      <c r="L19" s="551"/>
    </row>
    <row r="20" spans="1:12">
      <c r="A20" s="11">
        <v>10</v>
      </c>
      <c r="B20" s="16" t="s">
        <v>142</v>
      </c>
      <c r="C20" s="697">
        <v>0.18750344657205956</v>
      </c>
      <c r="D20" s="698">
        <v>0.19005716603853248</v>
      </c>
      <c r="E20" s="20"/>
      <c r="F20" s="20"/>
      <c r="G20" s="21"/>
      <c r="I20" s="568">
        <v>0.16151423968011705</v>
      </c>
      <c r="J20" s="558">
        <v>0.14575389166677663</v>
      </c>
      <c r="K20" s="569">
        <v>0.14007394500154208</v>
      </c>
      <c r="L20" s="551"/>
    </row>
    <row r="21" spans="1:12">
      <c r="A21" s="11">
        <v>11</v>
      </c>
      <c r="B21" s="16" t="s">
        <v>364</v>
      </c>
      <c r="C21" s="697">
        <v>0.11689958468071761</v>
      </c>
      <c r="D21" s="698">
        <v>0.115687111433439</v>
      </c>
      <c r="E21" s="20"/>
      <c r="F21" s="20"/>
      <c r="G21" s="21"/>
      <c r="I21" s="568">
        <v>6.2018321568121551E-2</v>
      </c>
      <c r="J21" s="558">
        <v>6.2175305459794737E-2</v>
      </c>
      <c r="K21" s="569">
        <v>6.210805139583022E-2</v>
      </c>
      <c r="L21" s="551"/>
    </row>
    <row r="22" spans="1:12">
      <c r="A22" s="11">
        <v>12</v>
      </c>
      <c r="B22" s="16" t="s">
        <v>365</v>
      </c>
      <c r="C22" s="697">
        <v>0.13993522812723763</v>
      </c>
      <c r="D22" s="698">
        <v>0.13870133400816864</v>
      </c>
      <c r="E22" s="20"/>
      <c r="F22" s="20"/>
      <c r="G22" s="21"/>
      <c r="I22" s="568">
        <v>8.2709228235208515E-2</v>
      </c>
      <c r="J22" s="558">
        <v>8.2920845167920018E-2</v>
      </c>
      <c r="K22" s="569">
        <v>8.2832301266841601E-2</v>
      </c>
      <c r="L22" s="551"/>
    </row>
    <row r="23" spans="1:12">
      <c r="A23" s="11">
        <v>13</v>
      </c>
      <c r="B23" s="16" t="s">
        <v>363</v>
      </c>
      <c r="C23" s="697">
        <v>0.17050844318844821</v>
      </c>
      <c r="D23" s="698">
        <v>0.16924636371176027</v>
      </c>
      <c r="E23" s="20"/>
      <c r="F23" s="20"/>
      <c r="G23" s="21"/>
      <c r="I23" s="568">
        <v>0.11648875289686356</v>
      </c>
      <c r="J23" s="558">
        <v>0.11666856699867231</v>
      </c>
      <c r="K23" s="569">
        <v>0.11643638001463713</v>
      </c>
      <c r="L23" s="551"/>
    </row>
    <row r="24" spans="1:12">
      <c r="A24" s="15"/>
      <c r="B24" s="148" t="s">
        <v>88</v>
      </c>
      <c r="C24" s="699"/>
      <c r="D24" s="699"/>
      <c r="E24" s="325"/>
      <c r="F24" s="325"/>
      <c r="G24" s="326"/>
      <c r="I24" s="566"/>
      <c r="J24" s="220"/>
      <c r="K24" s="567"/>
      <c r="L24" s="326"/>
    </row>
    <row r="25" spans="1:12" ht="15" customHeight="1">
      <c r="A25" s="328">
        <v>14</v>
      </c>
      <c r="B25" s="16" t="s">
        <v>87</v>
      </c>
      <c r="C25" s="559">
        <v>9.5775556145357515E-2</v>
      </c>
      <c r="D25" s="559">
        <v>9.7250282539715349E-2</v>
      </c>
      <c r="E25" s="22"/>
      <c r="F25" s="22"/>
      <c r="G25" s="23"/>
      <c r="I25" s="570">
        <v>9.0032106896328443E-2</v>
      </c>
      <c r="J25" s="571">
        <v>8.8056217277083321E-2</v>
      </c>
      <c r="K25" s="572">
        <v>8.3704475779426482E-2</v>
      </c>
      <c r="L25" s="552"/>
    </row>
    <row r="26" spans="1:12" ht="15">
      <c r="A26" s="328">
        <v>15</v>
      </c>
      <c r="B26" s="16" t="s">
        <v>86</v>
      </c>
      <c r="C26" s="559">
        <v>5.3520754469327213E-2</v>
      </c>
      <c r="D26" s="559">
        <v>5.4181945783370683E-2</v>
      </c>
      <c r="E26" s="22"/>
      <c r="F26" s="22"/>
      <c r="G26" s="23"/>
      <c r="I26" s="570">
        <v>4.7660633550750987E-2</v>
      </c>
      <c r="J26" s="571">
        <v>4.3494258137840316E-2</v>
      </c>
      <c r="K26" s="572">
        <v>3.9933658117004736E-2</v>
      </c>
      <c r="L26" s="552"/>
    </row>
    <row r="27" spans="1:12" ht="15">
      <c r="A27" s="328">
        <v>16</v>
      </c>
      <c r="B27" s="16" t="s">
        <v>85</v>
      </c>
      <c r="C27" s="559">
        <v>2.1822665246928108E-2</v>
      </c>
      <c r="D27" s="559">
        <v>2.3060328584408905E-2</v>
      </c>
      <c r="E27" s="22"/>
      <c r="F27" s="22"/>
      <c r="G27" s="23"/>
      <c r="I27" s="570">
        <v>6.1038987894862611E-2</v>
      </c>
      <c r="J27" s="571">
        <v>8.3699345553370066E-2</v>
      </c>
      <c r="K27" s="572">
        <v>0.15581335881937922</v>
      </c>
      <c r="L27" s="552"/>
    </row>
    <row r="28" spans="1:12" ht="15">
      <c r="A28" s="328">
        <v>17</v>
      </c>
      <c r="B28" s="16" t="s">
        <v>84</v>
      </c>
      <c r="C28" s="559">
        <v>4.225480167603031E-2</v>
      </c>
      <c r="D28" s="559">
        <v>4.3068336756344673E-2</v>
      </c>
      <c r="E28" s="22"/>
      <c r="F28" s="22"/>
      <c r="G28" s="23"/>
      <c r="I28" s="570">
        <v>4.2371473345577455E-2</v>
      </c>
      <c r="J28" s="571">
        <v>4.4561959139242997E-2</v>
      </c>
      <c r="K28" s="572">
        <v>4.3770817662421732E-2</v>
      </c>
      <c r="L28" s="552"/>
    </row>
    <row r="29" spans="1:12" ht="15">
      <c r="A29" s="328">
        <v>18</v>
      </c>
      <c r="B29" s="16" t="s">
        <v>166</v>
      </c>
      <c r="C29" s="559">
        <v>2.0036965276823311E-2</v>
      </c>
      <c r="D29" s="559">
        <v>1.8635486704430649E-2</v>
      </c>
      <c r="E29" s="22"/>
      <c r="F29" s="22"/>
      <c r="G29" s="23"/>
      <c r="I29" s="570">
        <v>2.1937704471808369E-2</v>
      </c>
      <c r="J29" s="571">
        <v>2.6386317511118126E-2</v>
      </c>
      <c r="K29" s="572">
        <v>4.0402097990974724E-2</v>
      </c>
      <c r="L29" s="552"/>
    </row>
    <row r="30" spans="1:12" ht="15">
      <c r="A30" s="328">
        <v>19</v>
      </c>
      <c r="B30" s="16" t="s">
        <v>167</v>
      </c>
      <c r="C30" s="559">
        <v>0.13604871275995889</v>
      </c>
      <c r="D30" s="559">
        <v>0.12867660233168166</v>
      </c>
      <c r="E30" s="22"/>
      <c r="F30" s="22"/>
      <c r="G30" s="23"/>
      <c r="I30" s="570">
        <v>0.17620953647877458</v>
      </c>
      <c r="J30" s="571">
        <v>0.20319432905627877</v>
      </c>
      <c r="K30" s="572">
        <v>0.27920628988328017</v>
      </c>
      <c r="L30" s="552"/>
    </row>
    <row r="31" spans="1:12">
      <c r="A31" s="15"/>
      <c r="B31" s="148" t="s">
        <v>229</v>
      </c>
      <c r="C31" s="700"/>
      <c r="D31" s="700"/>
      <c r="E31" s="325"/>
      <c r="F31" s="325"/>
      <c r="G31" s="326"/>
      <c r="I31" s="573"/>
      <c r="J31" s="574"/>
      <c r="K31" s="575"/>
      <c r="L31" s="326"/>
    </row>
    <row r="32" spans="1:12" ht="15">
      <c r="A32" s="328">
        <v>20</v>
      </c>
      <c r="B32" s="16" t="s">
        <v>83</v>
      </c>
      <c r="C32" s="559">
        <v>3.6603522915351565E-2</v>
      </c>
      <c r="D32" s="701">
        <v>3.858266334059815E-2</v>
      </c>
      <c r="E32" s="22"/>
      <c r="F32" s="22"/>
      <c r="G32" s="23"/>
      <c r="I32" s="570">
        <v>3.4408094810469032E-2</v>
      </c>
      <c r="J32" s="571">
        <v>4.1053706722485393E-2</v>
      </c>
      <c r="K32" s="572">
        <v>4.6520291423571204E-2</v>
      </c>
      <c r="L32" s="552"/>
    </row>
    <row r="33" spans="1:12" ht="15" customHeight="1">
      <c r="A33" s="328">
        <v>21</v>
      </c>
      <c r="B33" s="16" t="s">
        <v>699</v>
      </c>
      <c r="C33" s="559">
        <v>1.4909994646560983E-2</v>
      </c>
      <c r="D33" s="701">
        <v>1.6273993068893832E-2</v>
      </c>
      <c r="E33" s="22"/>
      <c r="F33" s="22"/>
      <c r="G33" s="23"/>
      <c r="I33" s="570">
        <v>4.0076316774812194E-2</v>
      </c>
      <c r="J33" s="571">
        <v>3.9667870216590587E-2</v>
      </c>
      <c r="K33" s="572">
        <v>4.1958453871371051E-2</v>
      </c>
      <c r="L33" s="552"/>
    </row>
    <row r="34" spans="1:12" ht="15">
      <c r="A34" s="328">
        <v>22</v>
      </c>
      <c r="B34" s="16" t="s">
        <v>82</v>
      </c>
      <c r="C34" s="559">
        <v>0.49800161154736583</v>
      </c>
      <c r="D34" s="701">
        <v>0.4632643707926784</v>
      </c>
      <c r="E34" s="22"/>
      <c r="F34" s="22"/>
      <c r="G34" s="23"/>
      <c r="I34" s="570">
        <v>0.46176729529744365</v>
      </c>
      <c r="J34" s="571">
        <v>0.4719544743155642</v>
      </c>
      <c r="K34" s="572">
        <v>0.48663233133346179</v>
      </c>
      <c r="L34" s="552"/>
    </row>
    <row r="35" spans="1:12" ht="15" customHeight="1">
      <c r="A35" s="328">
        <v>23</v>
      </c>
      <c r="B35" s="16" t="s">
        <v>81</v>
      </c>
      <c r="C35" s="559">
        <v>0.44537867759907968</v>
      </c>
      <c r="D35" s="701">
        <v>0.42704763400868972</v>
      </c>
      <c r="E35" s="22"/>
      <c r="F35" s="22"/>
      <c r="G35" s="23"/>
      <c r="I35" s="570">
        <v>0.45326248663052726</v>
      </c>
      <c r="J35" s="571">
        <v>0.44753034686570459</v>
      </c>
      <c r="K35" s="572">
        <v>0.49501379732614587</v>
      </c>
      <c r="L35" s="552"/>
    </row>
    <row r="36" spans="1:12" ht="15">
      <c r="A36" s="328">
        <v>24</v>
      </c>
      <c r="B36" s="16" t="s">
        <v>80</v>
      </c>
      <c r="C36" s="559">
        <v>7.6122517113249674E-2</v>
      </c>
      <c r="D36" s="701">
        <v>-2.517338370007453E-2</v>
      </c>
      <c r="E36" s="22"/>
      <c r="F36" s="22"/>
      <c r="G36" s="23"/>
      <c r="I36" s="570">
        <v>0.62830296566621124</v>
      </c>
      <c r="J36" s="571">
        <v>0.6162414123178217</v>
      </c>
      <c r="K36" s="572">
        <v>0.58607462941820787</v>
      </c>
      <c r="L36" s="552"/>
    </row>
    <row r="37" spans="1:12" ht="15" customHeight="1">
      <c r="A37" s="15"/>
      <c r="B37" s="148" t="s">
        <v>230</v>
      </c>
      <c r="C37" s="700"/>
      <c r="D37" s="700"/>
      <c r="E37" s="325"/>
      <c r="F37" s="325"/>
      <c r="G37" s="326"/>
      <c r="I37" s="573"/>
      <c r="J37" s="574"/>
      <c r="K37" s="575"/>
      <c r="L37" s="326"/>
    </row>
    <row r="38" spans="1:12" ht="15" customHeight="1">
      <c r="A38" s="328">
        <v>25</v>
      </c>
      <c r="B38" s="16" t="s">
        <v>79</v>
      </c>
      <c r="C38" s="559">
        <v>0.21283484054922294</v>
      </c>
      <c r="D38" s="559">
        <v>0.22852586682782783</v>
      </c>
      <c r="E38" s="13"/>
      <c r="F38" s="13"/>
      <c r="G38" s="14"/>
      <c r="I38" s="576">
        <v>0.19740426422181714</v>
      </c>
      <c r="J38" s="577">
        <v>0.18548974715919464</v>
      </c>
      <c r="K38" s="578">
        <v>0.20790932501700238</v>
      </c>
      <c r="L38" s="553"/>
    </row>
    <row r="39" spans="1:12" ht="15" customHeight="1">
      <c r="A39" s="328">
        <v>26</v>
      </c>
      <c r="B39" s="16" t="s">
        <v>78</v>
      </c>
      <c r="C39" s="559">
        <v>0.54280657846636404</v>
      </c>
      <c r="D39" s="559">
        <v>0.52401909535378832</v>
      </c>
      <c r="E39" s="13"/>
      <c r="F39" s="13"/>
      <c r="G39" s="14"/>
      <c r="I39" s="576">
        <v>0.5269244455682951</v>
      </c>
      <c r="J39" s="577">
        <v>0.52396262732415366</v>
      </c>
      <c r="K39" s="578">
        <v>0.58025416078822911</v>
      </c>
      <c r="L39" s="553"/>
    </row>
    <row r="40" spans="1:12" ht="15" customHeight="1">
      <c r="A40" s="328">
        <v>27</v>
      </c>
      <c r="B40" s="16" t="s">
        <v>77</v>
      </c>
      <c r="C40" s="559">
        <v>0.25144611573216824</v>
      </c>
      <c r="D40" s="559">
        <v>0.26450615024787827</v>
      </c>
      <c r="E40" s="13"/>
      <c r="F40" s="13"/>
      <c r="G40" s="14"/>
      <c r="I40" s="576">
        <v>0.28039570762150667</v>
      </c>
      <c r="J40" s="577">
        <v>0.26319120448363598</v>
      </c>
      <c r="K40" s="578">
        <v>0.24593787156163324</v>
      </c>
      <c r="L40" s="553"/>
    </row>
    <row r="41" spans="1:12" ht="15" customHeight="1">
      <c r="A41" s="329"/>
      <c r="B41" s="148" t="s">
        <v>271</v>
      </c>
      <c r="C41" s="560"/>
      <c r="D41" s="560"/>
      <c r="E41" s="325"/>
      <c r="F41" s="325"/>
      <c r="G41" s="326"/>
      <c r="I41" s="573"/>
      <c r="J41" s="574"/>
      <c r="K41" s="575"/>
      <c r="L41" s="326"/>
    </row>
    <row r="42" spans="1:12" ht="15">
      <c r="A42" s="328">
        <v>28</v>
      </c>
      <c r="B42" s="16" t="s">
        <v>254</v>
      </c>
      <c r="C42" s="561">
        <v>653298128.05857146</v>
      </c>
      <c r="D42" s="561">
        <v>730656890.64891779</v>
      </c>
      <c r="E42" s="22"/>
      <c r="F42" s="22"/>
      <c r="G42" s="23"/>
      <c r="I42" s="579">
        <v>624858923.05399466</v>
      </c>
      <c r="J42" s="561">
        <v>529888563.68082947</v>
      </c>
      <c r="K42" s="580">
        <v>472011268.89208972</v>
      </c>
      <c r="L42" s="552"/>
    </row>
    <row r="43" spans="1:12" ht="15" customHeight="1">
      <c r="A43" s="328">
        <v>29</v>
      </c>
      <c r="B43" s="16" t="s">
        <v>266</v>
      </c>
      <c r="C43" s="561">
        <v>543844990.14697814</v>
      </c>
      <c r="D43" s="562">
        <v>565012263.88243473</v>
      </c>
      <c r="E43" s="22"/>
      <c r="F43" s="22"/>
      <c r="G43" s="23"/>
      <c r="I43" s="581">
        <v>524747107.20303136</v>
      </c>
      <c r="J43" s="562">
        <v>498192258.82987887</v>
      </c>
      <c r="K43" s="582">
        <v>330241150.64856493</v>
      </c>
      <c r="L43" s="552"/>
    </row>
    <row r="44" spans="1:12" ht="15" customHeight="1">
      <c r="A44" s="362">
        <v>30</v>
      </c>
      <c r="B44" s="363" t="s">
        <v>255</v>
      </c>
      <c r="C44" s="559">
        <v>1.2046968252518779</v>
      </c>
      <c r="D44" s="559">
        <v>1.2952764870190561</v>
      </c>
      <c r="E44" s="364"/>
      <c r="F44" s="364"/>
      <c r="G44" s="365"/>
      <c r="I44" s="576">
        <v>1.1907810723999452</v>
      </c>
      <c r="J44" s="577">
        <v>1.0636226362195929</v>
      </c>
      <c r="K44" s="578">
        <v>1.4292927091766141</v>
      </c>
      <c r="L44" s="365"/>
    </row>
    <row r="45" spans="1:12" ht="15" customHeight="1">
      <c r="A45" s="362"/>
      <c r="B45" s="148" t="s">
        <v>371</v>
      </c>
      <c r="C45" s="560"/>
      <c r="D45" s="560"/>
      <c r="E45" s="364"/>
      <c r="F45" s="364"/>
      <c r="G45" s="365"/>
      <c r="I45" s="573"/>
      <c r="J45" s="574"/>
      <c r="K45" s="575"/>
      <c r="L45" s="365"/>
    </row>
    <row r="46" spans="1:12" ht="15" customHeight="1">
      <c r="A46" s="362">
        <v>31</v>
      </c>
      <c r="B46" s="363" t="s">
        <v>378</v>
      </c>
      <c r="C46" s="702">
        <v>2072090070.0900011</v>
      </c>
      <c r="D46" s="563">
        <v>2033624664.8786902</v>
      </c>
      <c r="E46" s="364"/>
      <c r="F46" s="364"/>
      <c r="G46" s="365"/>
      <c r="I46" s="583">
        <v>1814557509.8984001</v>
      </c>
      <c r="J46" s="563">
        <v>1761057266.8453751</v>
      </c>
      <c r="K46" s="584">
        <v>1722825764.973485</v>
      </c>
      <c r="L46" s="365"/>
    </row>
    <row r="47" spans="1:12" ht="15" customHeight="1">
      <c r="A47" s="362">
        <v>32</v>
      </c>
      <c r="B47" s="363" t="s">
        <v>393</v>
      </c>
      <c r="C47" s="702">
        <v>1852086892.4175873</v>
      </c>
      <c r="D47" s="563">
        <v>1740059699.9054127</v>
      </c>
      <c r="E47" s="364"/>
      <c r="F47" s="364"/>
      <c r="G47" s="365"/>
      <c r="I47" s="583">
        <v>1579426800.2240698</v>
      </c>
      <c r="J47" s="563">
        <v>1527342227.1122417</v>
      </c>
      <c r="K47" s="584">
        <v>1504074759.4362636</v>
      </c>
      <c r="L47" s="365"/>
    </row>
    <row r="48" spans="1:12" ht="15.75" thickBot="1">
      <c r="A48" s="330">
        <v>33</v>
      </c>
      <c r="B48" s="150" t="s">
        <v>411</v>
      </c>
      <c r="C48" s="703">
        <v>1.1187866393164938</v>
      </c>
      <c r="D48" s="704">
        <v>1.1687097086319713</v>
      </c>
      <c r="E48" s="24"/>
      <c r="F48" s="24"/>
      <c r="G48" s="25"/>
      <c r="I48" s="585">
        <v>1.1488709129419437</v>
      </c>
      <c r="J48" s="586">
        <v>1.1530207412486855</v>
      </c>
      <c r="K48" s="587">
        <v>1.1454389179559203</v>
      </c>
      <c r="L48" s="25"/>
    </row>
    <row r="49" spans="1:2">
      <c r="A49" s="26"/>
    </row>
    <row r="50" spans="1:2">
      <c r="B50" s="211"/>
    </row>
    <row r="51" spans="1:2" ht="51">
      <c r="B51" s="211" t="s">
        <v>270</v>
      </c>
    </row>
    <row r="53" spans="1:2">
      <c r="B53" s="21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B26" sqref="B26"/>
    </sheetView>
  </sheetViews>
  <sheetFormatPr defaultColWidth="9.140625" defaultRowHeight="12.75"/>
  <cols>
    <col min="1" max="1" width="11.85546875" style="440" bestFit="1" customWidth="1"/>
    <col min="2" max="2" width="105.140625" style="440" bestFit="1" customWidth="1"/>
    <col min="3" max="3" width="13.85546875" style="440" bestFit="1" customWidth="1"/>
    <col min="4" max="4" width="12" style="440" bestFit="1" customWidth="1"/>
    <col min="5" max="5" width="17.42578125" style="440" bestFit="1" customWidth="1"/>
    <col min="6" max="6" width="11" style="440" bestFit="1" customWidth="1"/>
    <col min="7" max="7" width="30.42578125" style="440" customWidth="1"/>
    <col min="8" max="8" width="12" style="440" bestFit="1" customWidth="1"/>
    <col min="9" max="16384" width="9.140625" style="440"/>
  </cols>
  <sheetData>
    <row r="1" spans="1:8" ht="13.5">
      <c r="A1" s="366" t="s">
        <v>30</v>
      </c>
      <c r="B1" s="450" t="str">
        <f>'Info '!C2</f>
        <v>JSC "BASISBANK"</v>
      </c>
    </row>
    <row r="2" spans="1:8">
      <c r="A2" s="367" t="s">
        <v>31</v>
      </c>
      <c r="B2" s="449">
        <f>'1. key ratios '!B2</f>
        <v>45107</v>
      </c>
    </row>
    <row r="3" spans="1:8">
      <c r="A3" s="368" t="s">
        <v>414</v>
      </c>
    </row>
    <row r="5" spans="1:8" ht="12" customHeight="1">
      <c r="A5" s="795" t="s">
        <v>415</v>
      </c>
      <c r="B5" s="796"/>
      <c r="C5" s="801" t="s">
        <v>416</v>
      </c>
      <c r="D5" s="802"/>
      <c r="E5" s="802"/>
      <c r="F5" s="802"/>
      <c r="G5" s="802"/>
      <c r="H5" s="803"/>
    </row>
    <row r="6" spans="1:8">
      <c r="A6" s="797"/>
      <c r="B6" s="798"/>
      <c r="C6" s="804"/>
      <c r="D6" s="805"/>
      <c r="E6" s="805"/>
      <c r="F6" s="805"/>
      <c r="G6" s="805"/>
      <c r="H6" s="806"/>
    </row>
    <row r="7" spans="1:8">
      <c r="A7" s="799"/>
      <c r="B7" s="800"/>
      <c r="C7" s="448" t="s">
        <v>417</v>
      </c>
      <c r="D7" s="448" t="s">
        <v>418</v>
      </c>
      <c r="E7" s="448" t="s">
        <v>419</v>
      </c>
      <c r="F7" s="448" t="s">
        <v>420</v>
      </c>
      <c r="G7" s="448" t="s">
        <v>421</v>
      </c>
      <c r="H7" s="448" t="s">
        <v>64</v>
      </c>
    </row>
    <row r="8" spans="1:8">
      <c r="A8" s="444">
        <v>1</v>
      </c>
      <c r="B8" s="443" t="s">
        <v>51</v>
      </c>
      <c r="C8" s="677">
        <v>234918811.97289997</v>
      </c>
      <c r="D8" s="677">
        <v>117449517.49409997</v>
      </c>
      <c r="E8" s="677">
        <v>220000577.63</v>
      </c>
      <c r="F8" s="677">
        <v>15351698.463099999</v>
      </c>
      <c r="G8" s="677">
        <v>0</v>
      </c>
      <c r="H8" s="441">
        <f t="shared" ref="H8:H21" si="0">SUM(C8:G8)</f>
        <v>587720605.56009984</v>
      </c>
    </row>
    <row r="9" spans="1:8">
      <c r="A9" s="444">
        <v>2</v>
      </c>
      <c r="B9" s="443" t="s">
        <v>52</v>
      </c>
      <c r="C9" s="677">
        <v>0</v>
      </c>
      <c r="D9" s="677">
        <v>0</v>
      </c>
      <c r="E9" s="677">
        <v>0</v>
      </c>
      <c r="F9" s="677">
        <v>0</v>
      </c>
      <c r="G9" s="677">
        <v>0</v>
      </c>
      <c r="H9" s="441">
        <f t="shared" si="0"/>
        <v>0</v>
      </c>
    </row>
    <row r="10" spans="1:8">
      <c r="A10" s="444">
        <v>3</v>
      </c>
      <c r="B10" s="443" t="s">
        <v>164</v>
      </c>
      <c r="C10" s="677">
        <v>0</v>
      </c>
      <c r="D10" s="677">
        <v>510705.4828</v>
      </c>
      <c r="E10" s="677">
        <v>18.2</v>
      </c>
      <c r="F10" s="677">
        <v>1205855.3462</v>
      </c>
      <c r="G10" s="677">
        <v>0</v>
      </c>
      <c r="H10" s="441">
        <f t="shared" si="0"/>
        <v>1716579.0290000001</v>
      </c>
    </row>
    <row r="11" spans="1:8">
      <c r="A11" s="444">
        <v>4</v>
      </c>
      <c r="B11" s="443" t="s">
        <v>53</v>
      </c>
      <c r="C11" s="677">
        <v>0</v>
      </c>
      <c r="D11" s="677">
        <v>2256370.7803000002</v>
      </c>
      <c r="E11" s="677">
        <v>0</v>
      </c>
      <c r="F11" s="677">
        <v>0</v>
      </c>
      <c r="G11" s="677">
        <v>0</v>
      </c>
      <c r="H11" s="441">
        <f t="shared" si="0"/>
        <v>2256370.7803000002</v>
      </c>
    </row>
    <row r="12" spans="1:8">
      <c r="A12" s="444">
        <v>5</v>
      </c>
      <c r="B12" s="443" t="s">
        <v>54</v>
      </c>
      <c r="C12" s="677">
        <v>0</v>
      </c>
      <c r="D12" s="677">
        <v>0</v>
      </c>
      <c r="E12" s="677">
        <v>0</v>
      </c>
      <c r="F12" s="677">
        <v>0</v>
      </c>
      <c r="G12" s="677">
        <v>0</v>
      </c>
      <c r="H12" s="441">
        <f t="shared" si="0"/>
        <v>0</v>
      </c>
    </row>
    <row r="13" spans="1:8">
      <c r="A13" s="444">
        <v>6</v>
      </c>
      <c r="B13" s="443" t="s">
        <v>55</v>
      </c>
      <c r="C13" s="677">
        <v>51067313.42059999</v>
      </c>
      <c r="D13" s="677">
        <v>38371289.745299995</v>
      </c>
      <c r="E13" s="677">
        <v>0</v>
      </c>
      <c r="F13" s="677">
        <v>130885</v>
      </c>
      <c r="G13" s="677">
        <v>0</v>
      </c>
      <c r="H13" s="441">
        <f t="shared" si="0"/>
        <v>89569488.165899992</v>
      </c>
    </row>
    <row r="14" spans="1:8">
      <c r="A14" s="444">
        <v>7</v>
      </c>
      <c r="B14" s="443" t="s">
        <v>56</v>
      </c>
      <c r="C14" s="677">
        <v>914976.04009999987</v>
      </c>
      <c r="D14" s="677">
        <v>276129972.30919635</v>
      </c>
      <c r="E14" s="677">
        <v>366481149.94406849</v>
      </c>
      <c r="F14" s="677">
        <v>558355862.64858305</v>
      </c>
      <c r="G14" s="677">
        <v>3758288.2870999994</v>
      </c>
      <c r="H14" s="441">
        <f t="shared" si="0"/>
        <v>1205640249.229048</v>
      </c>
    </row>
    <row r="15" spans="1:8">
      <c r="A15" s="444">
        <v>8</v>
      </c>
      <c r="B15" s="445" t="s">
        <v>57</v>
      </c>
      <c r="C15" s="677">
        <v>165202.99999999907</v>
      </c>
      <c r="D15" s="677">
        <v>50831986.274328567</v>
      </c>
      <c r="E15" s="677">
        <v>177059530.14699385</v>
      </c>
      <c r="F15" s="677">
        <v>195113398.29202294</v>
      </c>
      <c r="G15" s="677">
        <v>3251730.2736008535</v>
      </c>
      <c r="H15" s="441">
        <f t="shared" si="0"/>
        <v>426421847.98694623</v>
      </c>
    </row>
    <row r="16" spans="1:8">
      <c r="A16" s="444">
        <v>9</v>
      </c>
      <c r="B16" s="443" t="s">
        <v>58</v>
      </c>
      <c r="C16" s="677">
        <v>2.6999999999999997E-3</v>
      </c>
      <c r="D16" s="677">
        <v>4888038.9106980553</v>
      </c>
      <c r="E16" s="677">
        <v>71073900.947437987</v>
      </c>
      <c r="F16" s="677">
        <v>250149800.75396752</v>
      </c>
      <c r="G16" s="677">
        <v>128175.242697088</v>
      </c>
      <c r="H16" s="441">
        <f t="shared" si="0"/>
        <v>326239915.85750061</v>
      </c>
    </row>
    <row r="17" spans="1:8">
      <c r="A17" s="444">
        <v>10</v>
      </c>
      <c r="B17" s="447" t="s">
        <v>429</v>
      </c>
      <c r="C17" s="677"/>
      <c r="D17" s="677"/>
      <c r="E17" s="677">
        <v>0</v>
      </c>
      <c r="F17" s="677">
        <v>35508343.382832162</v>
      </c>
      <c r="G17" s="677">
        <v>0</v>
      </c>
      <c r="H17" s="441">
        <f t="shared" si="0"/>
        <v>35508343.382832162</v>
      </c>
    </row>
    <row r="18" spans="1:8">
      <c r="A18" s="444">
        <v>11</v>
      </c>
      <c r="B18" s="443" t="s">
        <v>60</v>
      </c>
      <c r="C18" s="677">
        <v>0</v>
      </c>
      <c r="D18" s="677">
        <v>0</v>
      </c>
      <c r="E18" s="677">
        <v>0</v>
      </c>
      <c r="F18" s="677">
        <v>0</v>
      </c>
      <c r="G18" s="677">
        <v>3304915.54</v>
      </c>
      <c r="H18" s="441">
        <f t="shared" si="0"/>
        <v>3304915.54</v>
      </c>
    </row>
    <row r="19" spans="1:8">
      <c r="A19" s="444">
        <v>12</v>
      </c>
      <c r="B19" s="443" t="s">
        <v>61</v>
      </c>
      <c r="C19" s="677">
        <v>-4.0000000000000002E-4</v>
      </c>
      <c r="D19" s="677">
        <v>841599.52989999996</v>
      </c>
      <c r="E19" s="677">
        <v>0</v>
      </c>
      <c r="F19" s="677">
        <v>0</v>
      </c>
      <c r="G19" s="677">
        <v>0</v>
      </c>
      <c r="H19" s="441">
        <f t="shared" si="0"/>
        <v>841599.52949999995</v>
      </c>
    </row>
    <row r="20" spans="1:8">
      <c r="A20" s="446">
        <v>13</v>
      </c>
      <c r="B20" s="445" t="s">
        <v>144</v>
      </c>
      <c r="C20" s="677">
        <v>0</v>
      </c>
      <c r="D20" s="677">
        <v>0</v>
      </c>
      <c r="E20" s="677">
        <v>0</v>
      </c>
      <c r="F20" s="677">
        <v>0</v>
      </c>
      <c r="G20" s="677">
        <v>0</v>
      </c>
      <c r="H20" s="441">
        <f t="shared" si="0"/>
        <v>0</v>
      </c>
    </row>
    <row r="21" spans="1:8">
      <c r="A21" s="444">
        <v>14</v>
      </c>
      <c r="B21" s="443" t="s">
        <v>63</v>
      </c>
      <c r="C21" s="677">
        <v>1.8099999999999998E-2</v>
      </c>
      <c r="D21" s="677">
        <v>22052730.10637721</v>
      </c>
      <c r="E21" s="677">
        <v>113875423.46437736</v>
      </c>
      <c r="F21" s="677">
        <v>133203412.62736271</v>
      </c>
      <c r="G21" s="677">
        <v>231108910.87749577</v>
      </c>
      <c r="H21" s="441">
        <f t="shared" si="0"/>
        <v>500240477.09371305</v>
      </c>
    </row>
    <row r="22" spans="1:8">
      <c r="A22" s="442">
        <v>15</v>
      </c>
      <c r="B22" s="441" t="s">
        <v>64</v>
      </c>
      <c r="C22" s="441">
        <f>SUM(C18:C21)+SUM(C8:C16)</f>
        <v>287066304.45399994</v>
      </c>
      <c r="D22" s="441">
        <f t="shared" ref="D22:H22" si="1">SUM(D18:D21)+SUM(D8:D16)</f>
        <v>513332210.6330002</v>
      </c>
      <c r="E22" s="441">
        <f t="shared" si="1"/>
        <v>948490600.33287776</v>
      </c>
      <c r="F22" s="441">
        <f t="shared" si="1"/>
        <v>1153510913.1312361</v>
      </c>
      <c r="G22" s="441">
        <f t="shared" si="1"/>
        <v>241552020.22089371</v>
      </c>
      <c r="H22" s="441">
        <f t="shared" si="1"/>
        <v>3143952048.7720079</v>
      </c>
    </row>
    <row r="26" spans="1:8" ht="25.5">
      <c r="B26" s="372" t="s">
        <v>516</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G33" sqref="G33"/>
    </sheetView>
  </sheetViews>
  <sheetFormatPr defaultColWidth="9.140625" defaultRowHeight="12.75"/>
  <cols>
    <col min="1" max="1" width="11.85546875" style="451" bestFit="1" customWidth="1"/>
    <col min="2" max="2" width="86.85546875" style="440" customWidth="1"/>
    <col min="3" max="4" width="31.5703125" style="440" customWidth="1"/>
    <col min="5" max="5" width="15.140625" style="369" bestFit="1" customWidth="1"/>
    <col min="6" max="6" width="11.85546875" style="369" bestFit="1" customWidth="1"/>
    <col min="7" max="7" width="21.5703125" style="440" bestFit="1" customWidth="1"/>
    <col min="8" max="8" width="41.42578125" style="440" customWidth="1"/>
    <col min="9" max="16384" width="9.140625" style="440"/>
  </cols>
  <sheetData>
    <row r="1" spans="1:8" ht="13.5">
      <c r="A1" s="366" t="s">
        <v>30</v>
      </c>
      <c r="B1" s="450" t="str">
        <f>'Info '!C2</f>
        <v>JSC "BASISBANK"</v>
      </c>
      <c r="C1" s="465"/>
      <c r="D1" s="465"/>
      <c r="E1" s="465"/>
      <c r="F1" s="465"/>
      <c r="G1" s="465"/>
      <c r="H1" s="465"/>
    </row>
    <row r="2" spans="1:8">
      <c r="A2" s="367" t="s">
        <v>31</v>
      </c>
      <c r="B2" s="449">
        <f>'1. key ratios '!B2</f>
        <v>45107</v>
      </c>
      <c r="C2" s="465"/>
      <c r="D2" s="465"/>
      <c r="E2" s="465"/>
      <c r="F2" s="465"/>
      <c r="G2" s="465"/>
      <c r="H2" s="465"/>
    </row>
    <row r="3" spans="1:8">
      <c r="A3" s="368" t="s">
        <v>422</v>
      </c>
      <c r="B3" s="465"/>
      <c r="C3" s="465"/>
      <c r="D3" s="465"/>
      <c r="E3" s="465"/>
      <c r="F3" s="465"/>
      <c r="G3" s="465"/>
      <c r="H3" s="465"/>
    </row>
    <row r="4" spans="1:8">
      <c r="A4" s="466"/>
      <c r="B4" s="465"/>
      <c r="C4" s="464" t="s">
        <v>0</v>
      </c>
      <c r="D4" s="464" t="s">
        <v>1</v>
      </c>
      <c r="E4" s="464" t="s">
        <v>2</v>
      </c>
      <c r="F4" s="464" t="s">
        <v>3</v>
      </c>
      <c r="G4" s="464" t="s">
        <v>4</v>
      </c>
      <c r="H4" s="464" t="s">
        <v>5</v>
      </c>
    </row>
    <row r="5" spans="1:8" ht="33.950000000000003" customHeight="1">
      <c r="A5" s="795" t="s">
        <v>423</v>
      </c>
      <c r="B5" s="796"/>
      <c r="C5" s="809" t="s">
        <v>424</v>
      </c>
      <c r="D5" s="809"/>
      <c r="E5" s="809" t="s">
        <v>661</v>
      </c>
      <c r="F5" s="807" t="s">
        <v>425</v>
      </c>
      <c r="G5" s="807" t="s">
        <v>426</v>
      </c>
      <c r="H5" s="462" t="s">
        <v>660</v>
      </c>
    </row>
    <row r="6" spans="1:8" ht="25.5">
      <c r="A6" s="799"/>
      <c r="B6" s="800"/>
      <c r="C6" s="463" t="s">
        <v>427</v>
      </c>
      <c r="D6" s="463" t="s">
        <v>428</v>
      </c>
      <c r="E6" s="809"/>
      <c r="F6" s="808"/>
      <c r="G6" s="808"/>
      <c r="H6" s="462" t="s">
        <v>659</v>
      </c>
    </row>
    <row r="7" spans="1:8">
      <c r="A7" s="460">
        <v>1</v>
      </c>
      <c r="B7" s="443" t="s">
        <v>51</v>
      </c>
      <c r="C7" s="666">
        <v>0</v>
      </c>
      <c r="D7" s="666">
        <v>592615177.25929987</v>
      </c>
      <c r="E7" s="683">
        <v>663786.69920000003</v>
      </c>
      <c r="F7" s="683"/>
      <c r="G7" s="666"/>
      <c r="H7" s="452">
        <f>C7+D7-E7-F7</f>
        <v>591951390.56009984</v>
      </c>
    </row>
    <row r="8" spans="1:8">
      <c r="A8" s="460">
        <v>2</v>
      </c>
      <c r="B8" s="443" t="s">
        <v>52</v>
      </c>
      <c r="C8" s="666">
        <v>0</v>
      </c>
      <c r="D8" s="666">
        <v>0</v>
      </c>
      <c r="E8" s="683">
        <v>0</v>
      </c>
      <c r="F8" s="683"/>
      <c r="G8" s="666"/>
      <c r="H8" s="452">
        <f t="shared" ref="H8:H20" si="0">C8+D8-E8-F8</f>
        <v>0</v>
      </c>
    </row>
    <row r="9" spans="1:8">
      <c r="A9" s="460">
        <v>3</v>
      </c>
      <c r="B9" s="443" t="s">
        <v>164</v>
      </c>
      <c r="C9" s="666">
        <v>0</v>
      </c>
      <c r="D9" s="666">
        <v>1718470.3081999999</v>
      </c>
      <c r="E9" s="683">
        <v>1891.2791999999999</v>
      </c>
      <c r="F9" s="683"/>
      <c r="G9" s="666"/>
      <c r="H9" s="452">
        <f t="shared" si="0"/>
        <v>1716579.0289999999</v>
      </c>
    </row>
    <row r="10" spans="1:8">
      <c r="A10" s="460">
        <v>4</v>
      </c>
      <c r="B10" s="443" t="s">
        <v>53</v>
      </c>
      <c r="C10" s="666">
        <v>0</v>
      </c>
      <c r="D10" s="666">
        <v>2256370.7803000002</v>
      </c>
      <c r="E10" s="683">
        <v>0</v>
      </c>
      <c r="F10" s="683"/>
      <c r="G10" s="666"/>
      <c r="H10" s="452">
        <f t="shared" si="0"/>
        <v>2256370.7803000002</v>
      </c>
    </row>
    <row r="11" spans="1:8">
      <c r="A11" s="460">
        <v>5</v>
      </c>
      <c r="B11" s="443" t="s">
        <v>54</v>
      </c>
      <c r="C11" s="666">
        <v>0</v>
      </c>
      <c r="D11" s="666">
        <v>0</v>
      </c>
      <c r="E11" s="683">
        <v>0</v>
      </c>
      <c r="F11" s="683"/>
      <c r="G11" s="666"/>
      <c r="H11" s="452">
        <f t="shared" si="0"/>
        <v>0</v>
      </c>
    </row>
    <row r="12" spans="1:8">
      <c r="A12" s="460">
        <v>6</v>
      </c>
      <c r="B12" s="443" t="s">
        <v>55</v>
      </c>
      <c r="C12" s="666">
        <v>0</v>
      </c>
      <c r="D12" s="666">
        <v>89757874.248199999</v>
      </c>
      <c r="E12" s="683">
        <v>188386.08229999998</v>
      </c>
      <c r="F12" s="683"/>
      <c r="G12" s="666"/>
      <c r="H12" s="452">
        <f t="shared" si="0"/>
        <v>89569488.165899992</v>
      </c>
    </row>
    <row r="13" spans="1:8">
      <c r="A13" s="460">
        <v>7</v>
      </c>
      <c r="B13" s="443" t="s">
        <v>56</v>
      </c>
      <c r="C13" s="666">
        <v>16587297.525718402</v>
      </c>
      <c r="D13" s="666">
        <v>1196501140.9778514</v>
      </c>
      <c r="E13" s="683">
        <v>7448189.2745214002</v>
      </c>
      <c r="F13" s="683"/>
      <c r="G13" s="666"/>
      <c r="H13" s="452">
        <f t="shared" si="0"/>
        <v>1205640249.2290485</v>
      </c>
    </row>
    <row r="14" spans="1:8">
      <c r="A14" s="460">
        <v>8</v>
      </c>
      <c r="B14" s="445" t="s">
        <v>57</v>
      </c>
      <c r="C14" s="666">
        <v>55761894.675723031</v>
      </c>
      <c r="D14" s="666">
        <v>391980522.61118191</v>
      </c>
      <c r="E14" s="683">
        <v>21320569.299946759</v>
      </c>
      <c r="F14" s="683"/>
      <c r="G14" s="666">
        <v>5413.6105363199986</v>
      </c>
      <c r="H14" s="452">
        <f t="shared" si="0"/>
        <v>426421847.98695815</v>
      </c>
    </row>
    <row r="15" spans="1:8">
      <c r="A15" s="460">
        <v>9</v>
      </c>
      <c r="B15" s="443" t="s">
        <v>58</v>
      </c>
      <c r="C15" s="666">
        <v>5556927.8221751982</v>
      </c>
      <c r="D15" s="666">
        <v>322810864.97378063</v>
      </c>
      <c r="E15" s="683">
        <v>2127876.9384544566</v>
      </c>
      <c r="F15" s="683"/>
      <c r="G15" s="666"/>
      <c r="H15" s="452">
        <f t="shared" si="0"/>
        <v>326239915.85750139</v>
      </c>
    </row>
    <row r="16" spans="1:8">
      <c r="A16" s="460">
        <v>10</v>
      </c>
      <c r="B16" s="447" t="s">
        <v>429</v>
      </c>
      <c r="C16" s="666">
        <v>45999957.683299839</v>
      </c>
      <c r="D16" s="666">
        <v>6539871.2125000069</v>
      </c>
      <c r="E16" s="683">
        <v>17031485.512967683</v>
      </c>
      <c r="F16" s="683"/>
      <c r="G16" s="666"/>
      <c r="H16" s="452">
        <f t="shared" si="0"/>
        <v>35508343.382832162</v>
      </c>
    </row>
    <row r="17" spans="1:8">
      <c r="A17" s="460">
        <v>11</v>
      </c>
      <c r="B17" s="443" t="s">
        <v>60</v>
      </c>
      <c r="C17" s="666">
        <v>0</v>
      </c>
      <c r="D17" s="666">
        <v>3304915.54</v>
      </c>
      <c r="E17" s="683">
        <v>0</v>
      </c>
      <c r="F17" s="683"/>
      <c r="G17" s="666"/>
      <c r="H17" s="452">
        <f t="shared" si="0"/>
        <v>3304915.54</v>
      </c>
    </row>
    <row r="18" spans="1:8">
      <c r="A18" s="460">
        <v>12</v>
      </c>
      <c r="B18" s="443" t="s">
        <v>61</v>
      </c>
      <c r="C18" s="666">
        <v>0</v>
      </c>
      <c r="D18" s="666">
        <v>843101.51429999992</v>
      </c>
      <c r="E18" s="683">
        <v>1501.9848</v>
      </c>
      <c r="F18" s="683"/>
      <c r="G18" s="666"/>
      <c r="H18" s="452">
        <f t="shared" si="0"/>
        <v>841599.52949999995</v>
      </c>
    </row>
    <row r="19" spans="1:8">
      <c r="A19" s="461">
        <v>13</v>
      </c>
      <c r="B19" s="445" t="s">
        <v>144</v>
      </c>
      <c r="C19" s="666">
        <v>0</v>
      </c>
      <c r="D19" s="666">
        <v>0</v>
      </c>
      <c r="E19" s="683">
        <v>0</v>
      </c>
      <c r="F19" s="683"/>
      <c r="G19" s="666"/>
      <c r="H19" s="452">
        <f t="shared" si="0"/>
        <v>0</v>
      </c>
    </row>
    <row r="20" spans="1:8">
      <c r="A20" s="460">
        <v>14</v>
      </c>
      <c r="B20" s="443" t="s">
        <v>63</v>
      </c>
      <c r="C20" s="666">
        <v>3994618.0283831996</v>
      </c>
      <c r="D20" s="666">
        <v>527474374.4826743</v>
      </c>
      <c r="E20" s="683">
        <v>6562922.9293652335</v>
      </c>
      <c r="F20" s="683"/>
      <c r="G20" s="666"/>
      <c r="H20" s="452">
        <f t="shared" si="0"/>
        <v>524906069.58169228</v>
      </c>
    </row>
    <row r="21" spans="1:8" s="457" customFormat="1">
      <c r="A21" s="459">
        <v>15</v>
      </c>
      <c r="B21" s="458" t="s">
        <v>64</v>
      </c>
      <c r="C21" s="723">
        <f t="shared" ref="C21:G21" si="1">SUM(C7:C15)+SUM(C17:C20)</f>
        <v>81900738.051999837</v>
      </c>
      <c r="D21" s="723">
        <f t="shared" si="1"/>
        <v>3129262812.6957884</v>
      </c>
      <c r="E21" s="723">
        <f t="shared" si="1"/>
        <v>38315124.48778785</v>
      </c>
      <c r="F21" s="723">
        <f t="shared" si="1"/>
        <v>0</v>
      </c>
      <c r="G21" s="723">
        <f t="shared" si="1"/>
        <v>5413.6105363199986</v>
      </c>
      <c r="H21" s="452">
        <f t="shared" ref="H21" si="2">SUM(H7:H15)+SUM(H17:H20)</f>
        <v>3172848426.2600002</v>
      </c>
    </row>
    <row r="22" spans="1:8">
      <c r="A22" s="456">
        <v>16</v>
      </c>
      <c r="B22" s="455" t="s">
        <v>430</v>
      </c>
      <c r="C22" s="724">
        <v>80703949.6868999</v>
      </c>
      <c r="D22" s="724">
        <v>2124871897.2090592</v>
      </c>
      <c r="E22" s="725">
        <v>32861145.73368578</v>
      </c>
      <c r="F22" s="725"/>
      <c r="G22" s="724">
        <v>5413.6105363199986</v>
      </c>
      <c r="H22" s="452">
        <f>C22+D22-E22-F22</f>
        <v>2172714701.1622729</v>
      </c>
    </row>
    <row r="23" spans="1:8">
      <c r="A23" s="456">
        <v>17</v>
      </c>
      <c r="B23" s="455" t="s">
        <v>431</v>
      </c>
      <c r="C23" s="724"/>
      <c r="D23" s="724">
        <v>414281391.15999997</v>
      </c>
      <c r="E23" s="725">
        <v>760895.07770000014</v>
      </c>
      <c r="F23" s="725"/>
      <c r="G23" s="724"/>
      <c r="H23" s="452">
        <f>C23+D23-E23-F23</f>
        <v>413520496.08229995</v>
      </c>
    </row>
    <row r="25" spans="1:8">
      <c r="E25" s="440"/>
      <c r="F25" s="440"/>
    </row>
    <row r="26" spans="1:8" ht="42.6" customHeight="1">
      <c r="B26" s="372" t="s">
        <v>516</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85" zoomScaleNormal="85" workbookViewId="0">
      <selection activeCell="G16" sqref="G16"/>
    </sheetView>
  </sheetViews>
  <sheetFormatPr defaultColWidth="9.140625" defaultRowHeight="12.75"/>
  <cols>
    <col min="1" max="1" width="11" style="440" bestFit="1" customWidth="1"/>
    <col min="2" max="2" width="93.42578125" style="440" customWidth="1"/>
    <col min="3" max="4" width="35" style="440" customWidth="1"/>
    <col min="5" max="5" width="15.140625" style="440" bestFit="1" customWidth="1"/>
    <col min="6" max="6" width="11.85546875" style="440" bestFit="1" customWidth="1"/>
    <col min="7" max="7" width="22" style="440" customWidth="1"/>
    <col min="8" max="8" width="19.85546875" style="440" customWidth="1"/>
    <col min="9" max="16384" width="9.140625" style="440"/>
  </cols>
  <sheetData>
    <row r="1" spans="1:8" ht="13.5">
      <c r="A1" s="366" t="s">
        <v>30</v>
      </c>
      <c r="B1" s="450" t="str">
        <f>'Info '!C2</f>
        <v>JSC "BASISBANK"</v>
      </c>
      <c r="C1" s="465"/>
      <c r="D1" s="465"/>
      <c r="E1" s="465"/>
      <c r="F1" s="465"/>
      <c r="G1" s="465"/>
      <c r="H1" s="465"/>
    </row>
    <row r="2" spans="1:8">
      <c r="A2" s="367" t="s">
        <v>31</v>
      </c>
      <c r="B2" s="449">
        <f>'1. key ratios '!B2</f>
        <v>45107</v>
      </c>
      <c r="C2" s="465"/>
      <c r="D2" s="465"/>
      <c r="E2" s="465"/>
      <c r="F2" s="465"/>
      <c r="G2" s="465"/>
      <c r="H2" s="465"/>
    </row>
    <row r="3" spans="1:8">
      <c r="A3" s="368" t="s">
        <v>432</v>
      </c>
      <c r="B3" s="465"/>
      <c r="C3" s="465"/>
      <c r="D3" s="465"/>
      <c r="E3" s="465"/>
      <c r="F3" s="465"/>
      <c r="G3" s="465"/>
      <c r="H3" s="465"/>
    </row>
    <row r="4" spans="1:8">
      <c r="A4" s="466"/>
      <c r="B4" s="465"/>
      <c r="C4" s="464" t="s">
        <v>0</v>
      </c>
      <c r="D4" s="464" t="s">
        <v>1</v>
      </c>
      <c r="E4" s="464" t="s">
        <v>2</v>
      </c>
      <c r="F4" s="464" t="s">
        <v>3</v>
      </c>
      <c r="G4" s="464" t="s">
        <v>4</v>
      </c>
      <c r="H4" s="464" t="s">
        <v>5</v>
      </c>
    </row>
    <row r="5" spans="1:8" ht="41.45" customHeight="1">
      <c r="A5" s="795" t="s">
        <v>423</v>
      </c>
      <c r="B5" s="796"/>
      <c r="C5" s="809" t="s">
        <v>424</v>
      </c>
      <c r="D5" s="809"/>
      <c r="E5" s="809" t="s">
        <v>661</v>
      </c>
      <c r="F5" s="807" t="s">
        <v>425</v>
      </c>
      <c r="G5" s="807" t="s">
        <v>426</v>
      </c>
      <c r="H5" s="462" t="s">
        <v>660</v>
      </c>
    </row>
    <row r="6" spans="1:8" ht="25.5">
      <c r="A6" s="799"/>
      <c r="B6" s="800"/>
      <c r="C6" s="463" t="s">
        <v>427</v>
      </c>
      <c r="D6" s="463" t="s">
        <v>428</v>
      </c>
      <c r="E6" s="809"/>
      <c r="F6" s="808"/>
      <c r="G6" s="808"/>
      <c r="H6" s="462" t="s">
        <v>659</v>
      </c>
    </row>
    <row r="7" spans="1:8">
      <c r="A7" s="453">
        <v>1</v>
      </c>
      <c r="B7" s="471" t="s">
        <v>520</v>
      </c>
      <c r="C7" s="666">
        <v>2113649.4128999999</v>
      </c>
      <c r="D7" s="666">
        <v>655674258.05760002</v>
      </c>
      <c r="E7" s="666">
        <v>665175.99314366269</v>
      </c>
      <c r="F7" s="453"/>
      <c r="G7" s="666"/>
      <c r="H7" s="452">
        <f t="shared" ref="H7:H34" si="0">C7+D7-E7-F7</f>
        <v>657122731.47735631</v>
      </c>
    </row>
    <row r="8" spans="1:8">
      <c r="A8" s="453">
        <v>2</v>
      </c>
      <c r="B8" s="471" t="s">
        <v>433</v>
      </c>
      <c r="C8" s="666">
        <v>1652470.5651</v>
      </c>
      <c r="D8" s="666">
        <v>210980547.65972003</v>
      </c>
      <c r="E8" s="666">
        <v>784876.25902314112</v>
      </c>
      <c r="F8" s="453"/>
      <c r="G8" s="666"/>
      <c r="H8" s="452">
        <f t="shared" si="0"/>
        <v>211848141.96579692</v>
      </c>
    </row>
    <row r="9" spans="1:8">
      <c r="A9" s="453">
        <v>3</v>
      </c>
      <c r="B9" s="471" t="s">
        <v>434</v>
      </c>
      <c r="C9" s="666">
        <v>0</v>
      </c>
      <c r="D9" s="666">
        <v>96233.246899999998</v>
      </c>
      <c r="E9" s="666">
        <v>14.924778836658408</v>
      </c>
      <c r="F9" s="453"/>
      <c r="G9" s="666"/>
      <c r="H9" s="452">
        <f t="shared" si="0"/>
        <v>96218.322121163335</v>
      </c>
    </row>
    <row r="10" spans="1:8">
      <c r="A10" s="453">
        <v>4</v>
      </c>
      <c r="B10" s="471" t="s">
        <v>521</v>
      </c>
      <c r="C10" s="666">
        <v>2847892.0539000002</v>
      </c>
      <c r="D10" s="666">
        <v>157009503.8159999</v>
      </c>
      <c r="E10" s="666">
        <v>587650.71090516611</v>
      </c>
      <c r="F10" s="453"/>
      <c r="G10" s="666"/>
      <c r="H10" s="452">
        <f t="shared" si="0"/>
        <v>159269745.15899473</v>
      </c>
    </row>
    <row r="11" spans="1:8">
      <c r="A11" s="453">
        <v>5</v>
      </c>
      <c r="B11" s="471" t="s">
        <v>435</v>
      </c>
      <c r="C11" s="666">
        <v>2256473.1079000002</v>
      </c>
      <c r="D11" s="666">
        <v>200041990.45799971</v>
      </c>
      <c r="E11" s="666">
        <v>845480.45768092829</v>
      </c>
      <c r="F11" s="453"/>
      <c r="G11" s="666"/>
      <c r="H11" s="452">
        <f t="shared" si="0"/>
        <v>201452983.10821876</v>
      </c>
    </row>
    <row r="12" spans="1:8">
      <c r="A12" s="453">
        <v>6</v>
      </c>
      <c r="B12" s="471" t="s">
        <v>436</v>
      </c>
      <c r="C12" s="666">
        <v>5708056.0558999991</v>
      </c>
      <c r="D12" s="666">
        <v>106176263.67079988</v>
      </c>
      <c r="E12" s="666">
        <v>1083161.2941486614</v>
      </c>
      <c r="F12" s="453"/>
      <c r="G12" s="666"/>
      <c r="H12" s="452">
        <f t="shared" si="0"/>
        <v>110801158.43255121</v>
      </c>
    </row>
    <row r="13" spans="1:8">
      <c r="A13" s="453">
        <v>7</v>
      </c>
      <c r="B13" s="471" t="s">
        <v>437</v>
      </c>
      <c r="C13" s="666">
        <v>798672.65819999995</v>
      </c>
      <c r="D13" s="666">
        <v>73684668.7158999</v>
      </c>
      <c r="E13" s="666">
        <v>370811.08371095086</v>
      </c>
      <c r="F13" s="453"/>
      <c r="G13" s="666"/>
      <c r="H13" s="452">
        <f t="shared" si="0"/>
        <v>74112530.290388942</v>
      </c>
    </row>
    <row r="14" spans="1:8">
      <c r="A14" s="453">
        <v>8</v>
      </c>
      <c r="B14" s="471" t="s">
        <v>438</v>
      </c>
      <c r="C14" s="666">
        <v>1356376.6927999998</v>
      </c>
      <c r="D14" s="666">
        <v>75415847.955799997</v>
      </c>
      <c r="E14" s="666">
        <v>588535.2712727004</v>
      </c>
      <c r="F14" s="453"/>
      <c r="G14" s="666"/>
      <c r="H14" s="452">
        <f t="shared" si="0"/>
        <v>76183689.377327293</v>
      </c>
    </row>
    <row r="15" spans="1:8">
      <c r="A15" s="453">
        <v>9</v>
      </c>
      <c r="B15" s="471" t="s">
        <v>439</v>
      </c>
      <c r="C15" s="666">
        <v>623518.51990000007</v>
      </c>
      <c r="D15" s="666">
        <v>72603095.215299889</v>
      </c>
      <c r="E15" s="666">
        <v>435585.61691625777</v>
      </c>
      <c r="F15" s="453"/>
      <c r="G15" s="666"/>
      <c r="H15" s="452">
        <f t="shared" si="0"/>
        <v>72791028.118283629</v>
      </c>
    </row>
    <row r="16" spans="1:8">
      <c r="A16" s="453">
        <v>10</v>
      </c>
      <c r="B16" s="471" t="s">
        <v>440</v>
      </c>
      <c r="C16" s="666">
        <v>130825.7209</v>
      </c>
      <c r="D16" s="666">
        <v>7458642.8812000006</v>
      </c>
      <c r="E16" s="666">
        <v>1120736.4399299473</v>
      </c>
      <c r="F16" s="453"/>
      <c r="G16" s="666"/>
      <c r="H16" s="452">
        <f t="shared" si="0"/>
        <v>6468732.1621700535</v>
      </c>
    </row>
    <row r="17" spans="1:9">
      <c r="A17" s="453">
        <v>11</v>
      </c>
      <c r="B17" s="471" t="s">
        <v>441</v>
      </c>
      <c r="C17" s="666">
        <v>0</v>
      </c>
      <c r="D17" s="666">
        <v>15757581.879999902</v>
      </c>
      <c r="E17" s="666">
        <v>25586.822797687331</v>
      </c>
      <c r="F17" s="453"/>
      <c r="G17" s="666"/>
      <c r="H17" s="452">
        <f t="shared" si="0"/>
        <v>15731995.057202214</v>
      </c>
    </row>
    <row r="18" spans="1:9">
      <c r="A18" s="453">
        <v>12</v>
      </c>
      <c r="B18" s="471" t="s">
        <v>442</v>
      </c>
      <c r="C18" s="666">
        <v>832681.34900000005</v>
      </c>
      <c r="D18" s="666">
        <v>106610078.17339988</v>
      </c>
      <c r="E18" s="666">
        <v>687177.10064751538</v>
      </c>
      <c r="F18" s="453"/>
      <c r="G18" s="666"/>
      <c r="H18" s="452">
        <f t="shared" si="0"/>
        <v>106755582.42175238</v>
      </c>
    </row>
    <row r="19" spans="1:9">
      <c r="A19" s="453">
        <v>13</v>
      </c>
      <c r="B19" s="471" t="s">
        <v>443</v>
      </c>
      <c r="C19" s="666">
        <v>402590.21960000001</v>
      </c>
      <c r="D19" s="666">
        <v>21089444.596799977</v>
      </c>
      <c r="E19" s="666">
        <v>248897.45796718088</v>
      </c>
      <c r="F19" s="453"/>
      <c r="G19" s="666"/>
      <c r="H19" s="452">
        <f t="shared" si="0"/>
        <v>21243137.358432796</v>
      </c>
    </row>
    <row r="20" spans="1:9">
      <c r="A20" s="453">
        <v>14</v>
      </c>
      <c r="B20" s="471" t="s">
        <v>444</v>
      </c>
      <c r="C20" s="666">
        <v>16191064.88879999</v>
      </c>
      <c r="D20" s="666">
        <v>135213622.67119968</v>
      </c>
      <c r="E20" s="666">
        <v>5560946.0772823142</v>
      </c>
      <c r="F20" s="453"/>
      <c r="G20" s="666"/>
      <c r="H20" s="452">
        <f t="shared" si="0"/>
        <v>145843741.48271737</v>
      </c>
    </row>
    <row r="21" spans="1:9">
      <c r="A21" s="453">
        <v>15</v>
      </c>
      <c r="B21" s="471" t="s">
        <v>445</v>
      </c>
      <c r="C21" s="666">
        <v>3673983.8571999902</v>
      </c>
      <c r="D21" s="666">
        <v>22408626.859200001</v>
      </c>
      <c r="E21" s="666">
        <v>1171294.1905213459</v>
      </c>
      <c r="F21" s="453"/>
      <c r="G21" s="666"/>
      <c r="H21" s="452">
        <f t="shared" si="0"/>
        <v>24911316.525878645</v>
      </c>
    </row>
    <row r="22" spans="1:9">
      <c r="A22" s="453">
        <v>16</v>
      </c>
      <c r="B22" s="471" t="s">
        <v>446</v>
      </c>
      <c r="C22" s="666">
        <v>11934.1168</v>
      </c>
      <c r="D22" s="666">
        <v>16451916.271499988</v>
      </c>
      <c r="E22" s="666">
        <v>61765.975437005618</v>
      </c>
      <c r="F22" s="453"/>
      <c r="G22" s="666"/>
      <c r="H22" s="452">
        <f t="shared" si="0"/>
        <v>16402084.412862983</v>
      </c>
    </row>
    <row r="23" spans="1:9">
      <c r="A23" s="453">
        <v>17</v>
      </c>
      <c r="B23" s="471" t="s">
        <v>524</v>
      </c>
      <c r="C23" s="666">
        <v>359407.51429999998</v>
      </c>
      <c r="D23" s="666">
        <v>16434675.3825</v>
      </c>
      <c r="E23" s="666">
        <v>173695.325397621</v>
      </c>
      <c r="F23" s="453"/>
      <c r="G23" s="666"/>
      <c r="H23" s="452">
        <f t="shared" si="0"/>
        <v>16620387.571402378</v>
      </c>
    </row>
    <row r="24" spans="1:9">
      <c r="A24" s="453">
        <v>18</v>
      </c>
      <c r="B24" s="471" t="s">
        <v>447</v>
      </c>
      <c r="C24" s="666">
        <v>698104.58319999999</v>
      </c>
      <c r="D24" s="666">
        <v>101406408.3268999</v>
      </c>
      <c r="E24" s="666">
        <v>686941.16460367409</v>
      </c>
      <c r="F24" s="453"/>
      <c r="G24" s="666"/>
      <c r="H24" s="452">
        <f t="shared" si="0"/>
        <v>101417571.74549621</v>
      </c>
    </row>
    <row r="25" spans="1:9">
      <c r="A25" s="453">
        <v>19</v>
      </c>
      <c r="B25" s="471" t="s">
        <v>448</v>
      </c>
      <c r="C25" s="666">
        <v>0</v>
      </c>
      <c r="D25" s="666">
        <v>16491894.978699999</v>
      </c>
      <c r="E25" s="666">
        <v>34620.597961551641</v>
      </c>
      <c r="F25" s="453"/>
      <c r="G25" s="666"/>
      <c r="H25" s="452">
        <f t="shared" si="0"/>
        <v>16457274.380738446</v>
      </c>
    </row>
    <row r="26" spans="1:9">
      <c r="A26" s="453">
        <v>20</v>
      </c>
      <c r="B26" s="471" t="s">
        <v>523</v>
      </c>
      <c r="C26" s="666">
        <v>735650.8763</v>
      </c>
      <c r="D26" s="666">
        <v>125213924.10719982</v>
      </c>
      <c r="E26" s="666">
        <v>1331706.9961911412</v>
      </c>
      <c r="F26" s="453"/>
      <c r="G26" s="666"/>
      <c r="H26" s="452">
        <f t="shared" si="0"/>
        <v>124617867.98730868</v>
      </c>
      <c r="I26" s="468"/>
    </row>
    <row r="27" spans="1:9">
      <c r="A27" s="453">
        <v>21</v>
      </c>
      <c r="B27" s="471" t="s">
        <v>449</v>
      </c>
      <c r="C27" s="666">
        <v>662652.0673</v>
      </c>
      <c r="D27" s="666">
        <v>17644177.237399969</v>
      </c>
      <c r="E27" s="666">
        <v>306624.50904074206</v>
      </c>
      <c r="F27" s="453"/>
      <c r="G27" s="666"/>
      <c r="H27" s="452">
        <f t="shared" si="0"/>
        <v>18000204.795659225</v>
      </c>
      <c r="I27" s="468"/>
    </row>
    <row r="28" spans="1:9">
      <c r="A28" s="453">
        <v>22</v>
      </c>
      <c r="B28" s="471" t="s">
        <v>450</v>
      </c>
      <c r="C28" s="666">
        <v>395692.93</v>
      </c>
      <c r="D28" s="666">
        <v>6341097.9611</v>
      </c>
      <c r="E28" s="666">
        <v>133099.03050379845</v>
      </c>
      <c r="F28" s="453"/>
      <c r="G28" s="666"/>
      <c r="H28" s="452">
        <f t="shared" si="0"/>
        <v>6603691.8605962014</v>
      </c>
      <c r="I28" s="468"/>
    </row>
    <row r="29" spans="1:9">
      <c r="A29" s="453">
        <v>23</v>
      </c>
      <c r="B29" s="471" t="s">
        <v>451</v>
      </c>
      <c r="C29" s="666">
        <v>6478594.0870000003</v>
      </c>
      <c r="D29" s="666">
        <v>286183270.23289973</v>
      </c>
      <c r="E29" s="666">
        <v>3032067.8014347581</v>
      </c>
      <c r="F29" s="453"/>
      <c r="G29" s="666">
        <v>928.84057411999993</v>
      </c>
      <c r="H29" s="452">
        <f t="shared" si="0"/>
        <v>289629796.51846498</v>
      </c>
      <c r="I29" s="468"/>
    </row>
    <row r="30" spans="1:9">
      <c r="A30" s="453">
        <v>24</v>
      </c>
      <c r="B30" s="471" t="s">
        <v>522</v>
      </c>
      <c r="C30" s="666">
        <v>3631106.6424000002</v>
      </c>
      <c r="D30" s="666">
        <v>122942385.34459989</v>
      </c>
      <c r="E30" s="666">
        <v>746515.48390010628</v>
      </c>
      <c r="F30" s="453"/>
      <c r="G30" s="666"/>
      <c r="H30" s="452">
        <f t="shared" si="0"/>
        <v>125826976.50309978</v>
      </c>
      <c r="I30" s="468"/>
    </row>
    <row r="31" spans="1:9">
      <c r="A31" s="453">
        <v>25</v>
      </c>
      <c r="B31" s="471" t="s">
        <v>452</v>
      </c>
      <c r="C31" s="666">
        <v>6787104.8668999905</v>
      </c>
      <c r="D31" s="666">
        <v>100187210.34189999</v>
      </c>
      <c r="E31" s="666">
        <v>2929016.5188243133</v>
      </c>
      <c r="F31" s="453"/>
      <c r="G31" s="666"/>
      <c r="H31" s="452">
        <f t="shared" si="0"/>
        <v>104045298.68997568</v>
      </c>
      <c r="I31" s="468"/>
    </row>
    <row r="32" spans="1:9">
      <c r="A32" s="453">
        <v>26</v>
      </c>
      <c r="B32" s="471" t="s">
        <v>519</v>
      </c>
      <c r="C32" s="666">
        <v>22384805.862399902</v>
      </c>
      <c r="D32" s="666">
        <v>194686993.00251353</v>
      </c>
      <c r="E32" s="666">
        <v>10732027.851310117</v>
      </c>
      <c r="F32" s="453"/>
      <c r="G32" s="666">
        <v>4484.7699621999991</v>
      </c>
      <c r="H32" s="452">
        <f t="shared" si="0"/>
        <v>206339771.01360333</v>
      </c>
      <c r="I32" s="468"/>
    </row>
    <row r="33" spans="1:9">
      <c r="A33" s="453">
        <v>27</v>
      </c>
      <c r="B33" s="454" t="s">
        <v>453</v>
      </c>
      <c r="C33" s="666">
        <v>1193828.0344000002</v>
      </c>
      <c r="D33" s="666">
        <v>265056629.13490003</v>
      </c>
      <c r="E33" s="666">
        <v>3995687.647700001</v>
      </c>
      <c r="F33" s="453"/>
      <c r="G33" s="666"/>
      <c r="H33" s="452">
        <f t="shared" si="0"/>
        <v>262254769.52160001</v>
      </c>
      <c r="I33" s="468"/>
    </row>
    <row r="34" spans="1:9">
      <c r="A34" s="453">
        <v>28</v>
      </c>
      <c r="B34" s="470" t="s">
        <v>64</v>
      </c>
      <c r="C34" s="723">
        <f>SUM(C7:C33)</f>
        <v>81927136.683099866</v>
      </c>
      <c r="D34" s="723">
        <f>SUM(D7:D33)</f>
        <v>3129260988.1799316</v>
      </c>
      <c r="E34" s="723">
        <f>SUM(E7:E33)</f>
        <v>38339698.603031136</v>
      </c>
      <c r="F34" s="723">
        <f>SUM(F7:F33)</f>
        <v>0</v>
      </c>
      <c r="G34" s="458">
        <f>SUM(G7:G33)</f>
        <v>5413.6105363199986</v>
      </c>
      <c r="H34" s="452">
        <f t="shared" si="0"/>
        <v>3172848426.2600002</v>
      </c>
      <c r="I34" s="468"/>
    </row>
    <row r="35" spans="1:9">
      <c r="A35" s="468"/>
      <c r="B35" s="468"/>
      <c r="C35" s="468"/>
      <c r="D35" s="468"/>
      <c r="E35" s="468"/>
      <c r="F35" s="468"/>
      <c r="G35" s="468"/>
      <c r="H35" s="468"/>
      <c r="I35" s="468"/>
    </row>
    <row r="36" spans="1:9">
      <c r="A36" s="468"/>
      <c r="B36" s="469"/>
      <c r="C36" s="468"/>
      <c r="D36" s="468"/>
      <c r="E36" s="468"/>
      <c r="F36" s="468"/>
      <c r="G36" s="468"/>
      <c r="H36" s="468"/>
      <c r="I36" s="468"/>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election activeCell="C6" sqref="C6"/>
    </sheetView>
  </sheetViews>
  <sheetFormatPr defaultColWidth="9.140625" defaultRowHeight="12.75"/>
  <cols>
    <col min="1" max="1" width="11.85546875" style="440" bestFit="1" customWidth="1"/>
    <col min="2" max="2" width="108" style="440" bestFit="1" customWidth="1"/>
    <col min="3" max="3" width="35.5703125" style="440" customWidth="1"/>
    <col min="4" max="4" width="38.42578125" style="369" customWidth="1"/>
    <col min="5" max="16384" width="9.140625" style="440"/>
  </cols>
  <sheetData>
    <row r="1" spans="1:4" ht="13.5">
      <c r="A1" s="366" t="s">
        <v>30</v>
      </c>
      <c r="B1" s="450" t="str">
        <f>'Info '!C2</f>
        <v>JSC "BASISBANK"</v>
      </c>
      <c r="D1" s="440"/>
    </row>
    <row r="2" spans="1:4">
      <c r="A2" s="367" t="s">
        <v>31</v>
      </c>
      <c r="B2" s="449">
        <f>'1. key ratios '!B2</f>
        <v>45107</v>
      </c>
      <c r="D2" s="440"/>
    </row>
    <row r="3" spans="1:4">
      <c r="A3" s="368" t="s">
        <v>454</v>
      </c>
      <c r="D3" s="440"/>
    </row>
    <row r="5" spans="1:4">
      <c r="A5" s="810" t="s">
        <v>668</v>
      </c>
      <c r="B5" s="810"/>
      <c r="C5" s="448" t="s">
        <v>471</v>
      </c>
      <c r="D5" s="448" t="s">
        <v>512</v>
      </c>
    </row>
    <row r="6" spans="1:4">
      <c r="A6" s="478">
        <v>1</v>
      </c>
      <c r="B6" s="472" t="s">
        <v>667</v>
      </c>
      <c r="C6" s="664">
        <v>33669324.920000009</v>
      </c>
      <c r="D6" s="664">
        <v>592842.11902325321</v>
      </c>
    </row>
    <row r="7" spans="1:4">
      <c r="A7" s="475">
        <v>2</v>
      </c>
      <c r="B7" s="472" t="s">
        <v>666</v>
      </c>
      <c r="C7" s="665">
        <f>SUM(C8:C9)</f>
        <v>3871052.3467876664</v>
      </c>
      <c r="D7" s="665">
        <f>SUM(D8:D9)</f>
        <v>17095.33380492884</v>
      </c>
    </row>
    <row r="8" spans="1:4">
      <c r="A8" s="477">
        <v>2.1</v>
      </c>
      <c r="B8" s="476" t="s">
        <v>527</v>
      </c>
      <c r="C8" s="664">
        <v>2168733.7128327922</v>
      </c>
      <c r="D8" s="664">
        <v>17095.33380492884</v>
      </c>
    </row>
    <row r="9" spans="1:4">
      <c r="A9" s="477">
        <v>2.2000000000000002</v>
      </c>
      <c r="B9" s="476" t="s">
        <v>525</v>
      </c>
      <c r="C9" s="664">
        <v>1702318.6339548742</v>
      </c>
      <c r="D9" s="664">
        <v>0</v>
      </c>
    </row>
    <row r="10" spans="1:4">
      <c r="A10" s="478">
        <v>3</v>
      </c>
      <c r="B10" s="472" t="s">
        <v>665</v>
      </c>
      <c r="C10" s="665">
        <f>SUM(C11:C13)</f>
        <v>4840485.3147283932</v>
      </c>
      <c r="D10" s="665">
        <f>SUM(D11:D13)</f>
        <v>3819.1279886403854</v>
      </c>
    </row>
    <row r="11" spans="1:4">
      <c r="A11" s="477">
        <v>3.1</v>
      </c>
      <c r="B11" s="476" t="s">
        <v>456</v>
      </c>
      <c r="C11" s="664">
        <v>5413.6105363199986</v>
      </c>
      <c r="D11" s="664">
        <v>0</v>
      </c>
    </row>
    <row r="12" spans="1:4">
      <c r="A12" s="477">
        <v>3.2</v>
      </c>
      <c r="B12" s="476" t="s">
        <v>664</v>
      </c>
      <c r="C12" s="664">
        <v>1600184.1987687191</v>
      </c>
      <c r="D12" s="664">
        <v>0</v>
      </c>
    </row>
    <row r="13" spans="1:4">
      <c r="A13" s="477">
        <v>3.3</v>
      </c>
      <c r="B13" s="476" t="s">
        <v>526</v>
      </c>
      <c r="C13" s="664">
        <v>3234887.505423354</v>
      </c>
      <c r="D13" s="664">
        <v>3819.1279886403854</v>
      </c>
    </row>
    <row r="14" spans="1:4">
      <c r="A14" s="475">
        <v>4</v>
      </c>
      <c r="B14" s="474" t="s">
        <v>663</v>
      </c>
      <c r="C14" s="664">
        <v>185827.89688826969</v>
      </c>
      <c r="D14" s="664">
        <v>0</v>
      </c>
    </row>
    <row r="15" spans="1:4">
      <c r="A15" s="473">
        <v>5</v>
      </c>
      <c r="B15" s="472" t="s">
        <v>662</v>
      </c>
      <c r="C15" s="665">
        <f>C6+C7-C10+C14</f>
        <v>32885719.848947555</v>
      </c>
      <c r="D15" s="665">
        <f>D6+D7-D10+D14</f>
        <v>606118.32483954169</v>
      </c>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election activeCell="C11" sqref="C11"/>
    </sheetView>
  </sheetViews>
  <sheetFormatPr defaultColWidth="9.140625" defaultRowHeight="12.75"/>
  <cols>
    <col min="1" max="1" width="11.85546875" style="440" bestFit="1" customWidth="1"/>
    <col min="2" max="2" width="128.85546875" style="440" bestFit="1" customWidth="1"/>
    <col min="3" max="3" width="37" style="440" customWidth="1"/>
    <col min="4" max="4" width="50.5703125" style="440" customWidth="1"/>
    <col min="5" max="16384" width="9.140625" style="440"/>
  </cols>
  <sheetData>
    <row r="1" spans="1:4" ht="13.5">
      <c r="A1" s="366" t="s">
        <v>30</v>
      </c>
      <c r="B1" s="450" t="str">
        <f>'Info '!C2</f>
        <v>JSC "BASISBANK"</v>
      </c>
    </row>
    <row r="2" spans="1:4">
      <c r="A2" s="367" t="s">
        <v>31</v>
      </c>
      <c r="B2" s="449">
        <f>'1. key ratios '!B2</f>
        <v>45107</v>
      </c>
    </row>
    <row r="3" spans="1:4">
      <c r="A3" s="368" t="s">
        <v>458</v>
      </c>
    </row>
    <row r="4" spans="1:4">
      <c r="A4" s="368"/>
    </row>
    <row r="5" spans="1:4" ht="15" customHeight="1">
      <c r="A5" s="811" t="s">
        <v>528</v>
      </c>
      <c r="B5" s="812"/>
      <c r="C5" s="815" t="s">
        <v>459</v>
      </c>
      <c r="D5" s="815" t="s">
        <v>460</v>
      </c>
    </row>
    <row r="6" spans="1:4">
      <c r="A6" s="813"/>
      <c r="B6" s="814"/>
      <c r="C6" s="815"/>
      <c r="D6" s="815"/>
    </row>
    <row r="7" spans="1:4">
      <c r="A7" s="481">
        <v>1</v>
      </c>
      <c r="B7" s="441" t="s">
        <v>455</v>
      </c>
      <c r="C7" s="666">
        <v>79823815.999000162</v>
      </c>
      <c r="D7" s="479"/>
    </row>
    <row r="8" spans="1:4">
      <c r="A8" s="483">
        <v>2</v>
      </c>
      <c r="B8" s="483" t="s">
        <v>461</v>
      </c>
      <c r="C8" s="666">
        <v>13219391.525000008</v>
      </c>
      <c r="D8" s="479"/>
    </row>
    <row r="9" spans="1:4">
      <c r="A9" s="483">
        <v>3</v>
      </c>
      <c r="B9" s="484" t="s">
        <v>671</v>
      </c>
      <c r="C9" s="666">
        <v>655283.46584962751</v>
      </c>
      <c r="D9" s="479"/>
    </row>
    <row r="10" spans="1:4">
      <c r="A10" s="483">
        <v>4</v>
      </c>
      <c r="B10" s="483" t="s">
        <v>462</v>
      </c>
      <c r="C10" s="667">
        <f>SUM(C11:C17)</f>
        <v>12965182.341149865</v>
      </c>
      <c r="D10" s="479"/>
    </row>
    <row r="11" spans="1:4">
      <c r="A11" s="483">
        <v>5</v>
      </c>
      <c r="B11" s="482" t="s">
        <v>670</v>
      </c>
      <c r="C11" s="666">
        <v>9298080.2827000096</v>
      </c>
      <c r="D11" s="479"/>
    </row>
    <row r="12" spans="1:4">
      <c r="A12" s="483">
        <v>6</v>
      </c>
      <c r="B12" s="482" t="s">
        <v>463</v>
      </c>
      <c r="C12" s="666">
        <v>3317190.0159496265</v>
      </c>
      <c r="D12" s="479"/>
    </row>
    <row r="13" spans="1:4">
      <c r="A13" s="483">
        <v>7</v>
      </c>
      <c r="B13" s="482" t="s">
        <v>466</v>
      </c>
      <c r="C13" s="666">
        <v>5413.6105363199986</v>
      </c>
      <c r="D13" s="479"/>
    </row>
    <row r="14" spans="1:4">
      <c r="A14" s="483">
        <v>8</v>
      </c>
      <c r="B14" s="482" t="s">
        <v>464</v>
      </c>
      <c r="C14" s="666">
        <v>151629.52799999999</v>
      </c>
      <c r="D14" s="483"/>
    </row>
    <row r="15" spans="1:4">
      <c r="A15" s="483">
        <v>9</v>
      </c>
      <c r="B15" s="482" t="s">
        <v>465</v>
      </c>
      <c r="C15" s="666">
        <v>0</v>
      </c>
      <c r="D15" s="483"/>
    </row>
    <row r="16" spans="1:4">
      <c r="A16" s="483">
        <v>10</v>
      </c>
      <c r="B16" s="482" t="s">
        <v>467</v>
      </c>
      <c r="C16" s="666">
        <v>192868.90396390902</v>
      </c>
      <c r="D16" s="483"/>
    </row>
    <row r="17" spans="1:4">
      <c r="A17" s="483">
        <v>11</v>
      </c>
      <c r="B17" s="482" t="s">
        <v>669</v>
      </c>
      <c r="C17" s="666">
        <v>0</v>
      </c>
      <c r="D17" s="479"/>
    </row>
    <row r="18" spans="1:4">
      <c r="A18" s="481">
        <v>12</v>
      </c>
      <c r="B18" s="480" t="s">
        <v>457</v>
      </c>
      <c r="C18" s="667">
        <f>C7+C8+C9-C10</f>
        <v>80733308.648699924</v>
      </c>
      <c r="D18" s="479"/>
    </row>
    <row r="21" spans="1:4">
      <c r="B21" s="366"/>
    </row>
    <row r="22" spans="1:4">
      <c r="B22" s="367"/>
    </row>
    <row r="23" spans="1:4">
      <c r="B23" s="36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5" zoomScaleNormal="85" workbookViewId="0">
      <selection activeCell="C22" sqref="C22"/>
    </sheetView>
  </sheetViews>
  <sheetFormatPr defaultColWidth="9.140625" defaultRowHeight="12.75"/>
  <cols>
    <col min="1" max="1" width="11.85546875" style="465" bestFit="1" customWidth="1"/>
    <col min="2" max="2" width="63.85546875" style="465" customWidth="1"/>
    <col min="3" max="3" width="16.85546875" style="465" customWidth="1"/>
    <col min="4" max="18" width="22.28515625" style="465" customWidth="1"/>
    <col min="19" max="19" width="23.28515625" style="465" bestFit="1" customWidth="1"/>
    <col min="20" max="26" width="22.28515625" style="465" customWidth="1"/>
    <col min="27" max="27" width="23.28515625" style="465" bestFit="1" customWidth="1"/>
    <col min="28" max="28" width="20" style="465" customWidth="1"/>
    <col min="29" max="16384" width="9.140625" style="465"/>
  </cols>
  <sheetData>
    <row r="1" spans="1:28" ht="13.5">
      <c r="A1" s="366" t="s">
        <v>30</v>
      </c>
      <c r="B1" s="450" t="str">
        <f>'Info '!C2</f>
        <v>JSC "BASISBANK"</v>
      </c>
    </row>
    <row r="2" spans="1:28">
      <c r="A2" s="367" t="s">
        <v>31</v>
      </c>
      <c r="B2" s="449">
        <f>'1. key ratios '!B2</f>
        <v>45107</v>
      </c>
      <c r="C2" s="466"/>
    </row>
    <row r="3" spans="1:28">
      <c r="A3" s="368" t="s">
        <v>468</v>
      </c>
    </row>
    <row r="5" spans="1:28" ht="15" customHeight="1">
      <c r="A5" s="817" t="s">
        <v>683</v>
      </c>
      <c r="B5" s="818"/>
      <c r="C5" s="823" t="s">
        <v>469</v>
      </c>
      <c r="D5" s="824"/>
      <c r="E5" s="824"/>
      <c r="F5" s="824"/>
      <c r="G5" s="824"/>
      <c r="H5" s="824"/>
      <c r="I5" s="824"/>
      <c r="J5" s="824"/>
      <c r="K5" s="824"/>
      <c r="L5" s="824"/>
      <c r="M5" s="824"/>
      <c r="N5" s="824"/>
      <c r="O5" s="824"/>
      <c r="P5" s="824"/>
      <c r="Q5" s="824"/>
      <c r="R5" s="824"/>
      <c r="S5" s="824"/>
      <c r="T5" s="496"/>
      <c r="U5" s="496"/>
      <c r="V5" s="496"/>
      <c r="W5" s="496"/>
      <c r="X5" s="496"/>
      <c r="Y5" s="496"/>
      <c r="Z5" s="496"/>
      <c r="AA5" s="495"/>
      <c r="AB5" s="488"/>
    </row>
    <row r="6" spans="1:28" ht="12" customHeight="1">
      <c r="A6" s="819"/>
      <c r="B6" s="820"/>
      <c r="C6" s="825" t="s">
        <v>64</v>
      </c>
      <c r="D6" s="827" t="s">
        <v>682</v>
      </c>
      <c r="E6" s="827"/>
      <c r="F6" s="827"/>
      <c r="G6" s="827"/>
      <c r="H6" s="827" t="s">
        <v>681</v>
      </c>
      <c r="I6" s="827"/>
      <c r="J6" s="827"/>
      <c r="K6" s="827"/>
      <c r="L6" s="494"/>
      <c r="M6" s="828" t="s">
        <v>680</v>
      </c>
      <c r="N6" s="828"/>
      <c r="O6" s="828"/>
      <c r="P6" s="828"/>
      <c r="Q6" s="828"/>
      <c r="R6" s="828"/>
      <c r="S6" s="808"/>
      <c r="T6" s="493"/>
      <c r="U6" s="816" t="s">
        <v>679</v>
      </c>
      <c r="V6" s="816"/>
      <c r="W6" s="816"/>
      <c r="X6" s="816"/>
      <c r="Y6" s="816"/>
      <c r="Z6" s="816"/>
      <c r="AA6" s="809"/>
      <c r="AB6" s="492"/>
    </row>
    <row r="7" spans="1:28">
      <c r="A7" s="821"/>
      <c r="B7" s="822"/>
      <c r="C7" s="826"/>
      <c r="D7" s="491"/>
      <c r="E7" s="489" t="s">
        <v>470</v>
      </c>
      <c r="F7" s="462" t="s">
        <v>677</v>
      </c>
      <c r="G7" s="464" t="s">
        <v>678</v>
      </c>
      <c r="H7" s="466"/>
      <c r="I7" s="489" t="s">
        <v>470</v>
      </c>
      <c r="J7" s="462" t="s">
        <v>677</v>
      </c>
      <c r="K7" s="464" t="s">
        <v>678</v>
      </c>
      <c r="L7" s="490"/>
      <c r="M7" s="489" t="s">
        <v>470</v>
      </c>
      <c r="N7" s="489" t="s">
        <v>677</v>
      </c>
      <c r="O7" s="489" t="s">
        <v>676</v>
      </c>
      <c r="P7" s="489" t="s">
        <v>675</v>
      </c>
      <c r="Q7" s="489" t="s">
        <v>674</v>
      </c>
      <c r="R7" s="462" t="s">
        <v>673</v>
      </c>
      <c r="S7" s="489" t="s">
        <v>672</v>
      </c>
      <c r="T7" s="490"/>
      <c r="U7" s="489" t="s">
        <v>470</v>
      </c>
      <c r="V7" s="489" t="s">
        <v>677</v>
      </c>
      <c r="W7" s="489" t="s">
        <v>676</v>
      </c>
      <c r="X7" s="489" t="s">
        <v>675</v>
      </c>
      <c r="Y7" s="489" t="s">
        <v>674</v>
      </c>
      <c r="Z7" s="462" t="s">
        <v>673</v>
      </c>
      <c r="AA7" s="489" t="s">
        <v>672</v>
      </c>
      <c r="AB7" s="488"/>
    </row>
    <row r="8" spans="1:28">
      <c r="A8" s="487">
        <v>1</v>
      </c>
      <c r="B8" s="458" t="s">
        <v>471</v>
      </c>
      <c r="C8" s="667">
        <f>SUM(C9:C14)</f>
        <v>2205616037.1224885</v>
      </c>
      <c r="D8" s="667">
        <f t="shared" ref="D8:AA8" si="0">SUM(D9:D14)</f>
        <v>2032370240.0865884</v>
      </c>
      <c r="E8" s="667">
        <f t="shared" si="0"/>
        <v>32521479.384199988</v>
      </c>
      <c r="F8" s="667">
        <f t="shared" si="0"/>
        <v>1354.221999999987</v>
      </c>
      <c r="G8" s="667">
        <f t="shared" si="0"/>
        <v>1354.8653999999869</v>
      </c>
      <c r="H8" s="667">
        <f t="shared" si="0"/>
        <v>92512488.387199923</v>
      </c>
      <c r="I8" s="667">
        <f t="shared" si="0"/>
        <v>6983757.6515000053</v>
      </c>
      <c r="J8" s="667">
        <f t="shared" si="0"/>
        <v>12401931.464800015</v>
      </c>
      <c r="K8" s="667">
        <f t="shared" si="0"/>
        <v>0</v>
      </c>
      <c r="L8" s="667">
        <f t="shared" si="0"/>
        <v>80733308.648699999</v>
      </c>
      <c r="M8" s="667">
        <f t="shared" si="0"/>
        <v>4891412.0562999975</v>
      </c>
      <c r="N8" s="667">
        <f t="shared" si="0"/>
        <v>9116206.0678999983</v>
      </c>
      <c r="O8" s="667">
        <f t="shared" si="0"/>
        <v>12889283.252600016</v>
      </c>
      <c r="P8" s="667">
        <f t="shared" si="0"/>
        <v>15710126.73269999</v>
      </c>
      <c r="Q8" s="667">
        <f t="shared" si="0"/>
        <v>10030832.724199997</v>
      </c>
      <c r="R8" s="667">
        <f t="shared" si="0"/>
        <v>773490.54440000001</v>
      </c>
      <c r="S8" s="667">
        <f t="shared" si="0"/>
        <v>0</v>
      </c>
      <c r="T8" s="667">
        <f t="shared" si="0"/>
        <v>0</v>
      </c>
      <c r="U8" s="667">
        <f t="shared" si="0"/>
        <v>0</v>
      </c>
      <c r="V8" s="667">
        <f t="shared" si="0"/>
        <v>0</v>
      </c>
      <c r="W8" s="667">
        <f t="shared" si="0"/>
        <v>0</v>
      </c>
      <c r="X8" s="667">
        <f t="shared" si="0"/>
        <v>0</v>
      </c>
      <c r="Y8" s="667">
        <f t="shared" si="0"/>
        <v>0</v>
      </c>
      <c r="Z8" s="667">
        <f t="shared" si="0"/>
        <v>0</v>
      </c>
      <c r="AA8" s="667">
        <f t="shared" si="0"/>
        <v>0</v>
      </c>
      <c r="AB8" s="485"/>
    </row>
    <row r="9" spans="1:28">
      <c r="A9" s="453">
        <v>1.1000000000000001</v>
      </c>
      <c r="B9" s="486" t="s">
        <v>472</v>
      </c>
      <c r="C9" s="668">
        <v>0</v>
      </c>
      <c r="D9" s="669">
        <v>0</v>
      </c>
      <c r="E9" s="669">
        <v>0</v>
      </c>
      <c r="F9" s="669">
        <v>0</v>
      </c>
      <c r="G9" s="669">
        <v>0</v>
      </c>
      <c r="H9" s="669">
        <v>0</v>
      </c>
      <c r="I9" s="669">
        <v>0</v>
      </c>
      <c r="J9" s="669">
        <v>0</v>
      </c>
      <c r="K9" s="669">
        <v>0</v>
      </c>
      <c r="L9" s="669">
        <v>0</v>
      </c>
      <c r="M9" s="669">
        <v>0</v>
      </c>
      <c r="N9" s="669">
        <v>0</v>
      </c>
      <c r="O9" s="669">
        <v>0</v>
      </c>
      <c r="P9" s="669">
        <v>0</v>
      </c>
      <c r="Q9" s="669">
        <v>0</v>
      </c>
      <c r="R9" s="669">
        <v>0</v>
      </c>
      <c r="S9" s="669">
        <v>0</v>
      </c>
      <c r="T9" s="666"/>
      <c r="U9" s="666"/>
      <c r="V9" s="666"/>
      <c r="W9" s="666"/>
      <c r="X9" s="666"/>
      <c r="Y9" s="666"/>
      <c r="Z9" s="666"/>
      <c r="AA9" s="666"/>
      <c r="AB9" s="485"/>
    </row>
    <row r="10" spans="1:28">
      <c r="A10" s="453">
        <v>1.2</v>
      </c>
      <c r="B10" s="486" t="s">
        <v>473</v>
      </c>
      <c r="C10" s="668">
        <v>0</v>
      </c>
      <c r="D10" s="669">
        <v>0</v>
      </c>
      <c r="E10" s="669">
        <v>0</v>
      </c>
      <c r="F10" s="669">
        <v>0</v>
      </c>
      <c r="G10" s="669">
        <v>0</v>
      </c>
      <c r="H10" s="669">
        <v>0</v>
      </c>
      <c r="I10" s="669">
        <v>0</v>
      </c>
      <c r="J10" s="669">
        <v>0</v>
      </c>
      <c r="K10" s="669">
        <v>0</v>
      </c>
      <c r="L10" s="669">
        <v>0</v>
      </c>
      <c r="M10" s="669">
        <v>0</v>
      </c>
      <c r="N10" s="669">
        <v>0</v>
      </c>
      <c r="O10" s="669">
        <v>0</v>
      </c>
      <c r="P10" s="669">
        <v>0</v>
      </c>
      <c r="Q10" s="669">
        <v>0</v>
      </c>
      <c r="R10" s="669">
        <v>0</v>
      </c>
      <c r="S10" s="669">
        <v>0</v>
      </c>
      <c r="T10" s="666"/>
      <c r="U10" s="666"/>
      <c r="V10" s="666"/>
      <c r="W10" s="666"/>
      <c r="X10" s="666"/>
      <c r="Y10" s="666"/>
      <c r="Z10" s="666"/>
      <c r="AA10" s="666"/>
      <c r="AB10" s="485"/>
    </row>
    <row r="11" spans="1:28">
      <c r="A11" s="453">
        <v>1.3</v>
      </c>
      <c r="B11" s="486" t="s">
        <v>474</v>
      </c>
      <c r="C11" s="668">
        <v>0</v>
      </c>
      <c r="D11" s="669">
        <v>0</v>
      </c>
      <c r="E11" s="669">
        <v>0</v>
      </c>
      <c r="F11" s="669">
        <v>0</v>
      </c>
      <c r="G11" s="669">
        <v>0</v>
      </c>
      <c r="H11" s="669">
        <v>0</v>
      </c>
      <c r="I11" s="669">
        <v>0</v>
      </c>
      <c r="J11" s="669">
        <v>0</v>
      </c>
      <c r="K11" s="669">
        <v>0</v>
      </c>
      <c r="L11" s="669">
        <v>0</v>
      </c>
      <c r="M11" s="669">
        <v>0</v>
      </c>
      <c r="N11" s="669">
        <v>0</v>
      </c>
      <c r="O11" s="669">
        <v>0</v>
      </c>
      <c r="P11" s="669">
        <v>0</v>
      </c>
      <c r="Q11" s="669">
        <v>0</v>
      </c>
      <c r="R11" s="669">
        <v>0</v>
      </c>
      <c r="S11" s="669">
        <v>0</v>
      </c>
      <c r="T11" s="666"/>
      <c r="U11" s="666"/>
      <c r="V11" s="666"/>
      <c r="W11" s="666"/>
      <c r="X11" s="666"/>
      <c r="Y11" s="666"/>
      <c r="Z11" s="666"/>
      <c r="AA11" s="666"/>
      <c r="AB11" s="485"/>
    </row>
    <row r="12" spans="1:28">
      <c r="A12" s="453">
        <v>1.4</v>
      </c>
      <c r="B12" s="486" t="s">
        <v>475</v>
      </c>
      <c r="C12" s="668">
        <v>45196136.320600003</v>
      </c>
      <c r="D12" s="669">
        <v>45196136.320600003</v>
      </c>
      <c r="E12" s="669">
        <v>0.02</v>
      </c>
      <c r="F12" s="669">
        <v>0.02</v>
      </c>
      <c r="G12" s="669">
        <v>0.02</v>
      </c>
      <c r="H12" s="669">
        <v>0</v>
      </c>
      <c r="I12" s="669">
        <v>0</v>
      </c>
      <c r="J12" s="669">
        <v>0</v>
      </c>
      <c r="K12" s="669">
        <v>0</v>
      </c>
      <c r="L12" s="669">
        <v>0</v>
      </c>
      <c r="M12" s="669">
        <v>0</v>
      </c>
      <c r="N12" s="669">
        <v>0</v>
      </c>
      <c r="O12" s="669">
        <v>0</v>
      </c>
      <c r="P12" s="669">
        <v>0</v>
      </c>
      <c r="Q12" s="669">
        <v>0</v>
      </c>
      <c r="R12" s="669">
        <v>0</v>
      </c>
      <c r="S12" s="669">
        <v>0</v>
      </c>
      <c r="T12" s="666"/>
      <c r="U12" s="666"/>
      <c r="V12" s="666"/>
      <c r="W12" s="666"/>
      <c r="X12" s="666"/>
      <c r="Y12" s="666"/>
      <c r="Z12" s="666"/>
      <c r="AA12" s="666"/>
      <c r="AB12" s="485"/>
    </row>
    <row r="13" spans="1:28">
      <c r="A13" s="453">
        <v>1.5</v>
      </c>
      <c r="B13" s="486" t="s">
        <v>476</v>
      </c>
      <c r="C13" s="668">
        <v>1221833216.9359016</v>
      </c>
      <c r="D13" s="669">
        <v>1147294374.2115016</v>
      </c>
      <c r="E13" s="669">
        <v>13832653.0856</v>
      </c>
      <c r="F13" s="669">
        <v>1.5941000000000001</v>
      </c>
      <c r="G13" s="669">
        <v>1.5942000000000001</v>
      </c>
      <c r="H13" s="669">
        <v>51290665.036599994</v>
      </c>
      <c r="I13" s="669">
        <v>1249883.7279000001</v>
      </c>
      <c r="J13" s="669">
        <v>2280764.0819999999</v>
      </c>
      <c r="K13" s="669">
        <v>0</v>
      </c>
      <c r="L13" s="669">
        <v>23248177.687800005</v>
      </c>
      <c r="M13" s="669">
        <v>1860891.2877999998</v>
      </c>
      <c r="N13" s="669">
        <v>4457864.9981000004</v>
      </c>
      <c r="O13" s="669">
        <v>2196861.2979000006</v>
      </c>
      <c r="P13" s="669">
        <v>1338937.3251</v>
      </c>
      <c r="Q13" s="669">
        <v>46384.468399999998</v>
      </c>
      <c r="R13" s="669">
        <v>147719.23629999999</v>
      </c>
      <c r="S13" s="669">
        <v>0</v>
      </c>
      <c r="T13" s="666"/>
      <c r="U13" s="666"/>
      <c r="V13" s="666"/>
      <c r="W13" s="666"/>
      <c r="X13" s="666"/>
      <c r="Y13" s="666"/>
      <c r="Z13" s="666"/>
      <c r="AA13" s="666"/>
      <c r="AB13" s="485"/>
    </row>
    <row r="14" spans="1:28">
      <c r="A14" s="453">
        <v>1.6</v>
      </c>
      <c r="B14" s="486" t="s">
        <v>477</v>
      </c>
      <c r="C14" s="668">
        <v>938586683.8659867</v>
      </c>
      <c r="D14" s="669">
        <v>839879729.55448687</v>
      </c>
      <c r="E14" s="669">
        <v>18688826.278599989</v>
      </c>
      <c r="F14" s="669">
        <v>1352.607899999987</v>
      </c>
      <c r="G14" s="669">
        <v>1353.251199999987</v>
      </c>
      <c r="H14" s="669">
        <v>41221823.35059993</v>
      </c>
      <c r="I14" s="669">
        <v>5733873.923600005</v>
      </c>
      <c r="J14" s="669">
        <v>10121167.382800015</v>
      </c>
      <c r="K14" s="669">
        <v>0</v>
      </c>
      <c r="L14" s="669">
        <v>57485130.960899986</v>
      </c>
      <c r="M14" s="669">
        <v>3030520.7684999979</v>
      </c>
      <c r="N14" s="669">
        <v>4658341.0697999978</v>
      </c>
      <c r="O14" s="669">
        <v>10692421.954700015</v>
      </c>
      <c r="P14" s="669">
        <v>14371189.407599991</v>
      </c>
      <c r="Q14" s="669">
        <v>9984448.2557999976</v>
      </c>
      <c r="R14" s="669">
        <v>625771.30810000002</v>
      </c>
      <c r="S14" s="669">
        <v>0</v>
      </c>
      <c r="T14" s="666"/>
      <c r="U14" s="666"/>
      <c r="V14" s="666"/>
      <c r="W14" s="666"/>
      <c r="X14" s="666"/>
      <c r="Y14" s="666"/>
      <c r="Z14" s="666"/>
      <c r="AA14" s="666"/>
      <c r="AB14" s="485"/>
    </row>
    <row r="15" spans="1:28">
      <c r="A15" s="487">
        <v>2</v>
      </c>
      <c r="B15" s="470" t="s">
        <v>478</v>
      </c>
      <c r="C15" s="667">
        <f>SUM(C16:C21)</f>
        <v>414281391.13999987</v>
      </c>
      <c r="D15" s="667">
        <f t="shared" ref="D15:AA15" si="1">SUM(D16:D21)</f>
        <v>414281391.13999987</v>
      </c>
      <c r="E15" s="667">
        <f t="shared" si="1"/>
        <v>0</v>
      </c>
      <c r="F15" s="667">
        <f t="shared" si="1"/>
        <v>0</v>
      </c>
      <c r="G15" s="667">
        <f t="shared" si="1"/>
        <v>0</v>
      </c>
      <c r="H15" s="667">
        <f t="shared" si="1"/>
        <v>0</v>
      </c>
      <c r="I15" s="667">
        <f t="shared" si="1"/>
        <v>0</v>
      </c>
      <c r="J15" s="667">
        <f t="shared" si="1"/>
        <v>0</v>
      </c>
      <c r="K15" s="667">
        <f t="shared" si="1"/>
        <v>0</v>
      </c>
      <c r="L15" s="667">
        <f t="shared" si="1"/>
        <v>0</v>
      </c>
      <c r="M15" s="667">
        <f t="shared" si="1"/>
        <v>0</v>
      </c>
      <c r="N15" s="667">
        <f t="shared" si="1"/>
        <v>0</v>
      </c>
      <c r="O15" s="667">
        <f t="shared" si="1"/>
        <v>0</v>
      </c>
      <c r="P15" s="667">
        <f t="shared" si="1"/>
        <v>0</v>
      </c>
      <c r="Q15" s="667">
        <f t="shared" si="1"/>
        <v>0</v>
      </c>
      <c r="R15" s="667">
        <f t="shared" si="1"/>
        <v>0</v>
      </c>
      <c r="S15" s="667">
        <f t="shared" si="1"/>
        <v>0</v>
      </c>
      <c r="T15" s="667">
        <f t="shared" si="1"/>
        <v>0</v>
      </c>
      <c r="U15" s="667">
        <f t="shared" si="1"/>
        <v>0</v>
      </c>
      <c r="V15" s="667">
        <f t="shared" si="1"/>
        <v>0</v>
      </c>
      <c r="W15" s="667">
        <f t="shared" si="1"/>
        <v>0</v>
      </c>
      <c r="X15" s="667">
        <f t="shared" si="1"/>
        <v>0</v>
      </c>
      <c r="Y15" s="667">
        <f t="shared" si="1"/>
        <v>0</v>
      </c>
      <c r="Z15" s="667">
        <f t="shared" si="1"/>
        <v>0</v>
      </c>
      <c r="AA15" s="667">
        <f t="shared" si="1"/>
        <v>0</v>
      </c>
      <c r="AB15" s="485"/>
    </row>
    <row r="16" spans="1:28">
      <c r="A16" s="453">
        <v>2.1</v>
      </c>
      <c r="B16" s="486" t="s">
        <v>472</v>
      </c>
      <c r="C16" s="668">
        <v>0</v>
      </c>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485"/>
    </row>
    <row r="17" spans="1:28">
      <c r="A17" s="453">
        <v>2.2000000000000002</v>
      </c>
      <c r="B17" s="486" t="s">
        <v>473</v>
      </c>
      <c r="C17" s="668">
        <v>357187355.33999991</v>
      </c>
      <c r="D17" s="669">
        <v>357187355.33999991</v>
      </c>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485"/>
    </row>
    <row r="18" spans="1:28">
      <c r="A18" s="453">
        <v>2.2999999999999998</v>
      </c>
      <c r="B18" s="486" t="s">
        <v>474</v>
      </c>
      <c r="C18" s="668">
        <v>0</v>
      </c>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485"/>
    </row>
    <row r="19" spans="1:28">
      <c r="A19" s="453">
        <v>2.4</v>
      </c>
      <c r="B19" s="486" t="s">
        <v>475</v>
      </c>
      <c r="C19" s="668">
        <v>28398947.709999997</v>
      </c>
      <c r="D19" s="669">
        <v>28398947.709999997</v>
      </c>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485"/>
    </row>
    <row r="20" spans="1:28">
      <c r="A20" s="453">
        <v>2.5</v>
      </c>
      <c r="B20" s="486" t="s">
        <v>476</v>
      </c>
      <c r="C20" s="668">
        <v>28695088.09</v>
      </c>
      <c r="D20" s="669">
        <v>28695088.09</v>
      </c>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485"/>
    </row>
    <row r="21" spans="1:28">
      <c r="A21" s="453">
        <v>2.6</v>
      </c>
      <c r="B21" s="486" t="s">
        <v>477</v>
      </c>
      <c r="C21" s="668">
        <v>0</v>
      </c>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485"/>
    </row>
    <row r="22" spans="1:28">
      <c r="A22" s="487">
        <v>3</v>
      </c>
      <c r="B22" s="458" t="s">
        <v>518</v>
      </c>
      <c r="C22" s="667">
        <f>SUM(C23:C28)</f>
        <v>514447508.54430014</v>
      </c>
      <c r="D22" s="667">
        <f>SUM(D23:D28)</f>
        <v>510670227.00430012</v>
      </c>
      <c r="E22" s="670"/>
      <c r="F22" s="670"/>
      <c r="G22" s="670"/>
      <c r="H22" s="667">
        <f>SUM(H23:H28)</f>
        <v>2622030.4400000004</v>
      </c>
      <c r="I22" s="670"/>
      <c r="J22" s="670"/>
      <c r="K22" s="670"/>
      <c r="L22" s="667">
        <f>SUM(L23:L28)</f>
        <v>1155251.1000000001</v>
      </c>
      <c r="M22" s="670"/>
      <c r="N22" s="670"/>
      <c r="O22" s="670"/>
      <c r="P22" s="670"/>
      <c r="Q22" s="670"/>
      <c r="R22" s="670"/>
      <c r="S22" s="670"/>
      <c r="T22" s="667">
        <f>SUM(T23:T28)</f>
        <v>0</v>
      </c>
      <c r="U22" s="670"/>
      <c r="V22" s="670"/>
      <c r="W22" s="670"/>
      <c r="X22" s="670"/>
      <c r="Y22" s="670"/>
      <c r="Z22" s="670"/>
      <c r="AA22" s="670"/>
      <c r="AB22" s="485"/>
    </row>
    <row r="23" spans="1:28">
      <c r="A23" s="453">
        <v>3.1</v>
      </c>
      <c r="B23" s="486" t="s">
        <v>472</v>
      </c>
      <c r="C23" s="668">
        <v>0</v>
      </c>
      <c r="D23" s="671">
        <v>0</v>
      </c>
      <c r="E23" s="672"/>
      <c r="F23" s="672"/>
      <c r="G23" s="672"/>
      <c r="H23" s="671">
        <v>0</v>
      </c>
      <c r="I23" s="672"/>
      <c r="J23" s="672"/>
      <c r="K23" s="672"/>
      <c r="L23" s="671">
        <v>0</v>
      </c>
      <c r="M23" s="672"/>
      <c r="N23" s="672"/>
      <c r="O23" s="672"/>
      <c r="P23" s="672"/>
      <c r="Q23" s="672"/>
      <c r="R23" s="672"/>
      <c r="S23" s="672"/>
      <c r="T23" s="671">
        <v>0</v>
      </c>
      <c r="U23" s="672"/>
      <c r="V23" s="672"/>
      <c r="W23" s="672"/>
      <c r="X23" s="672"/>
      <c r="Y23" s="672"/>
      <c r="Z23" s="672"/>
      <c r="AA23" s="672"/>
      <c r="AB23" s="485"/>
    </row>
    <row r="24" spans="1:28">
      <c r="A24" s="453">
        <v>3.2</v>
      </c>
      <c r="B24" s="486" t="s">
        <v>473</v>
      </c>
      <c r="C24" s="668">
        <v>0</v>
      </c>
      <c r="D24" s="671">
        <v>0</v>
      </c>
      <c r="E24" s="672"/>
      <c r="F24" s="672"/>
      <c r="G24" s="672"/>
      <c r="H24" s="671">
        <v>0</v>
      </c>
      <c r="I24" s="672"/>
      <c r="J24" s="672"/>
      <c r="K24" s="672"/>
      <c r="L24" s="671">
        <v>0</v>
      </c>
      <c r="M24" s="672"/>
      <c r="N24" s="672"/>
      <c r="O24" s="672"/>
      <c r="P24" s="672"/>
      <c r="Q24" s="672"/>
      <c r="R24" s="672"/>
      <c r="S24" s="672"/>
      <c r="T24" s="671">
        <v>0</v>
      </c>
      <c r="U24" s="672"/>
      <c r="V24" s="672"/>
      <c r="W24" s="672"/>
      <c r="X24" s="672"/>
      <c r="Y24" s="672"/>
      <c r="Z24" s="672"/>
      <c r="AA24" s="672"/>
      <c r="AB24" s="485"/>
    </row>
    <row r="25" spans="1:28">
      <c r="A25" s="453">
        <v>3.3</v>
      </c>
      <c r="B25" s="486" t="s">
        <v>474</v>
      </c>
      <c r="C25" s="668">
        <v>0</v>
      </c>
      <c r="D25" s="671">
        <v>0</v>
      </c>
      <c r="E25" s="672"/>
      <c r="F25" s="672"/>
      <c r="G25" s="672"/>
      <c r="H25" s="671">
        <v>0</v>
      </c>
      <c r="I25" s="672"/>
      <c r="J25" s="672"/>
      <c r="K25" s="672"/>
      <c r="L25" s="671">
        <v>0</v>
      </c>
      <c r="M25" s="672"/>
      <c r="N25" s="672"/>
      <c r="O25" s="672"/>
      <c r="P25" s="672"/>
      <c r="Q25" s="672"/>
      <c r="R25" s="672"/>
      <c r="S25" s="672"/>
      <c r="T25" s="671">
        <v>0</v>
      </c>
      <c r="U25" s="672"/>
      <c r="V25" s="672"/>
      <c r="W25" s="672"/>
      <c r="X25" s="672"/>
      <c r="Y25" s="672"/>
      <c r="Z25" s="672"/>
      <c r="AA25" s="672"/>
      <c r="AB25" s="485"/>
    </row>
    <row r="26" spans="1:28">
      <c r="A26" s="453">
        <v>3.4</v>
      </c>
      <c r="B26" s="486" t="s">
        <v>475</v>
      </c>
      <c r="C26" s="668">
        <v>2353024.281</v>
      </c>
      <c r="D26" s="671">
        <v>2353024.281</v>
      </c>
      <c r="E26" s="672"/>
      <c r="F26" s="672"/>
      <c r="G26" s="672"/>
      <c r="H26" s="671">
        <v>0</v>
      </c>
      <c r="I26" s="672"/>
      <c r="J26" s="672"/>
      <c r="K26" s="672"/>
      <c r="L26" s="671">
        <v>0</v>
      </c>
      <c r="M26" s="672"/>
      <c r="N26" s="672"/>
      <c r="O26" s="672"/>
      <c r="P26" s="672"/>
      <c r="Q26" s="672"/>
      <c r="R26" s="672"/>
      <c r="S26" s="672"/>
      <c r="T26" s="671">
        <v>0</v>
      </c>
      <c r="U26" s="672"/>
      <c r="V26" s="672"/>
      <c r="W26" s="672"/>
      <c r="X26" s="672"/>
      <c r="Y26" s="672"/>
      <c r="Z26" s="672"/>
      <c r="AA26" s="672"/>
      <c r="AB26" s="485"/>
    </row>
    <row r="27" spans="1:28">
      <c r="A27" s="453">
        <v>3.5</v>
      </c>
      <c r="B27" s="486" t="s">
        <v>476</v>
      </c>
      <c r="C27" s="668">
        <v>476559913.26330012</v>
      </c>
      <c r="D27" s="671">
        <v>473080816.7233001</v>
      </c>
      <c r="E27" s="672"/>
      <c r="F27" s="672"/>
      <c r="G27" s="672"/>
      <c r="H27" s="671">
        <v>2419631.4400000004</v>
      </c>
      <c r="I27" s="672"/>
      <c r="J27" s="672"/>
      <c r="K27" s="672"/>
      <c r="L27" s="671">
        <v>1059465.1000000001</v>
      </c>
      <c r="M27" s="672"/>
      <c r="N27" s="672"/>
      <c r="O27" s="672"/>
      <c r="P27" s="672"/>
      <c r="Q27" s="672"/>
      <c r="R27" s="672"/>
      <c r="S27" s="672"/>
      <c r="T27" s="671">
        <v>0</v>
      </c>
      <c r="U27" s="672"/>
      <c r="V27" s="672"/>
      <c r="W27" s="672"/>
      <c r="X27" s="672"/>
      <c r="Y27" s="672"/>
      <c r="Z27" s="672"/>
      <c r="AA27" s="672"/>
      <c r="AB27" s="485"/>
    </row>
    <row r="28" spans="1:28">
      <c r="A28" s="453">
        <v>3.6</v>
      </c>
      <c r="B28" s="486" t="s">
        <v>477</v>
      </c>
      <c r="C28" s="668">
        <v>35534571</v>
      </c>
      <c r="D28" s="671">
        <v>35236386</v>
      </c>
      <c r="E28" s="672"/>
      <c r="F28" s="672"/>
      <c r="G28" s="672"/>
      <c r="H28" s="671">
        <v>202399</v>
      </c>
      <c r="I28" s="672"/>
      <c r="J28" s="672"/>
      <c r="K28" s="672"/>
      <c r="L28" s="671">
        <v>95786</v>
      </c>
      <c r="M28" s="672"/>
      <c r="N28" s="672"/>
      <c r="O28" s="672"/>
      <c r="P28" s="672"/>
      <c r="Q28" s="672"/>
      <c r="R28" s="672"/>
      <c r="S28" s="672"/>
      <c r="T28" s="671">
        <v>0</v>
      </c>
      <c r="U28" s="672"/>
      <c r="V28" s="672"/>
      <c r="W28" s="672"/>
      <c r="X28" s="672"/>
      <c r="Y28" s="672"/>
      <c r="Z28" s="672"/>
      <c r="AA28" s="672"/>
      <c r="AB28" s="48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70" zoomScaleNormal="70" workbookViewId="0">
      <selection activeCell="C9" sqref="C9"/>
    </sheetView>
  </sheetViews>
  <sheetFormatPr defaultColWidth="9.140625" defaultRowHeight="12.75"/>
  <cols>
    <col min="1" max="1" width="11.85546875" style="465" bestFit="1" customWidth="1"/>
    <col min="2" max="2" width="90.28515625" style="465" bestFit="1" customWidth="1"/>
    <col min="3" max="3" width="20.140625" style="465" customWidth="1"/>
    <col min="4" max="4" width="22.28515625" style="465" customWidth="1"/>
    <col min="5" max="7" width="17.140625" style="465" customWidth="1"/>
    <col min="8" max="8" width="22.28515625" style="465" customWidth="1"/>
    <col min="9" max="10" width="17.140625" style="465" customWidth="1"/>
    <col min="11" max="27" width="22.28515625" style="465" customWidth="1"/>
    <col min="28" max="16384" width="9.140625" style="465"/>
  </cols>
  <sheetData>
    <row r="1" spans="1:27" ht="13.5">
      <c r="A1" s="366" t="s">
        <v>30</v>
      </c>
      <c r="B1" s="450" t="str">
        <f>'Info '!C2</f>
        <v>JSC "BASISBANK"</v>
      </c>
    </row>
    <row r="2" spans="1:27">
      <c r="A2" s="367" t="s">
        <v>31</v>
      </c>
      <c r="B2" s="449">
        <f>'1. key ratios '!B2</f>
        <v>45107</v>
      </c>
    </row>
    <row r="3" spans="1:27">
      <c r="A3" s="368" t="s">
        <v>480</v>
      </c>
      <c r="C3" s="467"/>
    </row>
    <row r="4" spans="1:27" ht="13.5" thickBot="1">
      <c r="A4" s="368"/>
      <c r="B4" s="525"/>
      <c r="C4" s="467"/>
    </row>
    <row r="5" spans="1:27" s="497" customFormat="1" ht="13.5" customHeight="1">
      <c r="A5" s="829" t="s">
        <v>686</v>
      </c>
      <c r="B5" s="830"/>
      <c r="C5" s="838" t="s">
        <v>685</v>
      </c>
      <c r="D5" s="839"/>
      <c r="E5" s="839"/>
      <c r="F5" s="839"/>
      <c r="G5" s="839"/>
      <c r="H5" s="839"/>
      <c r="I5" s="839"/>
      <c r="J5" s="839"/>
      <c r="K5" s="839"/>
      <c r="L5" s="839"/>
      <c r="M5" s="839"/>
      <c r="N5" s="839"/>
      <c r="O5" s="839"/>
      <c r="P5" s="839"/>
      <c r="Q5" s="839"/>
      <c r="R5" s="839"/>
      <c r="S5" s="840"/>
      <c r="T5" s="496"/>
      <c r="U5" s="496"/>
      <c r="V5" s="496"/>
      <c r="W5" s="496"/>
      <c r="X5" s="496"/>
      <c r="Y5" s="496"/>
      <c r="Z5" s="496"/>
      <c r="AA5" s="495"/>
    </row>
    <row r="6" spans="1:27" s="497" customFormat="1" ht="12" customHeight="1">
      <c r="A6" s="831"/>
      <c r="B6" s="832"/>
      <c r="C6" s="835" t="s">
        <v>64</v>
      </c>
      <c r="D6" s="827" t="s">
        <v>682</v>
      </c>
      <c r="E6" s="827"/>
      <c r="F6" s="827"/>
      <c r="G6" s="827"/>
      <c r="H6" s="827" t="s">
        <v>681</v>
      </c>
      <c r="I6" s="827"/>
      <c r="J6" s="827"/>
      <c r="K6" s="827"/>
      <c r="L6" s="494"/>
      <c r="M6" s="828" t="s">
        <v>680</v>
      </c>
      <c r="N6" s="828"/>
      <c r="O6" s="828"/>
      <c r="P6" s="828"/>
      <c r="Q6" s="828"/>
      <c r="R6" s="828"/>
      <c r="S6" s="837"/>
      <c r="T6" s="496"/>
      <c r="U6" s="816" t="s">
        <v>679</v>
      </c>
      <c r="V6" s="816"/>
      <c r="W6" s="816"/>
      <c r="X6" s="816"/>
      <c r="Y6" s="816"/>
      <c r="Z6" s="816"/>
      <c r="AA6" s="809"/>
    </row>
    <row r="7" spans="1:27" s="497" customFormat="1" ht="25.5">
      <c r="A7" s="833"/>
      <c r="B7" s="834"/>
      <c r="C7" s="836"/>
      <c r="D7" s="491"/>
      <c r="E7" s="489" t="s">
        <v>470</v>
      </c>
      <c r="F7" s="462" t="s">
        <v>677</v>
      </c>
      <c r="G7" s="464" t="s">
        <v>678</v>
      </c>
      <c r="H7" s="524"/>
      <c r="I7" s="489" t="s">
        <v>470</v>
      </c>
      <c r="J7" s="462" t="s">
        <v>677</v>
      </c>
      <c r="K7" s="464" t="s">
        <v>678</v>
      </c>
      <c r="L7" s="490"/>
      <c r="M7" s="489" t="s">
        <v>470</v>
      </c>
      <c r="N7" s="462" t="s">
        <v>677</v>
      </c>
      <c r="O7" s="462" t="s">
        <v>676</v>
      </c>
      <c r="P7" s="462" t="s">
        <v>675</v>
      </c>
      <c r="Q7" s="462" t="s">
        <v>674</v>
      </c>
      <c r="R7" s="462" t="s">
        <v>673</v>
      </c>
      <c r="S7" s="523" t="s">
        <v>672</v>
      </c>
      <c r="T7" s="522"/>
      <c r="U7" s="489" t="s">
        <v>470</v>
      </c>
      <c r="V7" s="489" t="s">
        <v>677</v>
      </c>
      <c r="W7" s="489" t="s">
        <v>676</v>
      </c>
      <c r="X7" s="489" t="s">
        <v>675</v>
      </c>
      <c r="Y7" s="489" t="s">
        <v>674</v>
      </c>
      <c r="Z7" s="462" t="s">
        <v>673</v>
      </c>
      <c r="AA7" s="489" t="s">
        <v>672</v>
      </c>
    </row>
    <row r="8" spans="1:27">
      <c r="A8" s="521">
        <v>1</v>
      </c>
      <c r="B8" s="520" t="s">
        <v>471</v>
      </c>
      <c r="C8" s="673">
        <v>2205616037.1224966</v>
      </c>
      <c r="D8" s="674">
        <v>2032370240.0865884</v>
      </c>
      <c r="E8" s="674">
        <v>32521479.384199988</v>
      </c>
      <c r="F8" s="674">
        <v>1354.221999999987</v>
      </c>
      <c r="G8" s="674">
        <v>1354.8653999999869</v>
      </c>
      <c r="H8" s="674">
        <v>92512488.387199923</v>
      </c>
      <c r="I8" s="674">
        <v>6983757.6515000053</v>
      </c>
      <c r="J8" s="674">
        <v>12401931.464800015</v>
      </c>
      <c r="K8" s="674">
        <v>0</v>
      </c>
      <c r="L8" s="674">
        <v>80733308.648699999</v>
      </c>
      <c r="M8" s="674">
        <v>4891412.0562999975</v>
      </c>
      <c r="N8" s="674">
        <v>9116206.0678999983</v>
      </c>
      <c r="O8" s="674">
        <v>12889283.252600016</v>
      </c>
      <c r="P8" s="674">
        <v>15710126.73269999</v>
      </c>
      <c r="Q8" s="674">
        <v>10030832.724199997</v>
      </c>
      <c r="R8" s="674">
        <f>773469.5444+20.69</f>
        <v>773490.23439999996</v>
      </c>
      <c r="S8" s="674">
        <v>0</v>
      </c>
      <c r="T8" s="674">
        <v>0</v>
      </c>
      <c r="U8" s="674">
        <v>0</v>
      </c>
      <c r="V8" s="674">
        <v>0</v>
      </c>
      <c r="W8" s="674">
        <v>0</v>
      </c>
      <c r="X8" s="674">
        <v>0</v>
      </c>
      <c r="Y8" s="674">
        <v>0</v>
      </c>
      <c r="Z8" s="674">
        <v>0</v>
      </c>
      <c r="AA8" s="512"/>
    </row>
    <row r="9" spans="1:27">
      <c r="A9" s="518">
        <v>1.1000000000000001</v>
      </c>
      <c r="B9" s="519" t="s">
        <v>481</v>
      </c>
      <c r="C9" s="675">
        <v>1922291626.3552999</v>
      </c>
      <c r="D9" s="676">
        <v>1761842516.3235002</v>
      </c>
      <c r="E9" s="676">
        <v>27742185.4967</v>
      </c>
      <c r="F9" s="676">
        <v>0</v>
      </c>
      <c r="G9" s="676">
        <v>0</v>
      </c>
      <c r="H9" s="676">
        <v>87786908.967199907</v>
      </c>
      <c r="I9" s="676">
        <v>6027404.5626999997</v>
      </c>
      <c r="J9" s="676">
        <v>10434320.112199901</v>
      </c>
      <c r="K9" s="676">
        <v>0</v>
      </c>
      <c r="L9" s="676">
        <v>72662201.064599901</v>
      </c>
      <c r="M9" s="676">
        <v>4581771.3846000005</v>
      </c>
      <c r="N9" s="676">
        <v>8679626.1613999996</v>
      </c>
      <c r="O9" s="676">
        <v>10429002.7915</v>
      </c>
      <c r="P9" s="676">
        <v>12363482.3328999</v>
      </c>
      <c r="Q9" s="676">
        <v>10013764.6951</v>
      </c>
      <c r="R9" s="676">
        <v>773469.54440000001</v>
      </c>
      <c r="S9" s="676">
        <v>0</v>
      </c>
      <c r="T9" s="676">
        <v>0</v>
      </c>
      <c r="U9" s="677"/>
      <c r="V9" s="677"/>
      <c r="W9" s="677"/>
      <c r="X9" s="677"/>
      <c r="Y9" s="677"/>
      <c r="Z9" s="677"/>
      <c r="AA9" s="512"/>
    </row>
    <row r="10" spans="1:27">
      <c r="A10" s="516" t="s">
        <v>14</v>
      </c>
      <c r="B10" s="517" t="s">
        <v>482</v>
      </c>
      <c r="C10" s="675">
        <v>1844984976.8962998</v>
      </c>
      <c r="D10" s="676">
        <v>1687798063.4931002</v>
      </c>
      <c r="E10" s="676">
        <v>27556782.685800001</v>
      </c>
      <c r="F10" s="676">
        <v>0</v>
      </c>
      <c r="G10" s="676">
        <v>0</v>
      </c>
      <c r="H10" s="676">
        <v>87208211.793599904</v>
      </c>
      <c r="I10" s="676">
        <v>5952588.3749000002</v>
      </c>
      <c r="J10" s="676">
        <v>10190643.421299901</v>
      </c>
      <c r="K10" s="676">
        <v>0</v>
      </c>
      <c r="L10" s="676">
        <v>69978701.609599903</v>
      </c>
      <c r="M10" s="676">
        <v>4508011.1078000003</v>
      </c>
      <c r="N10" s="676">
        <v>8557416.6819000002</v>
      </c>
      <c r="O10" s="676">
        <v>10081579.7776</v>
      </c>
      <c r="P10" s="676">
        <v>11703138.0717999</v>
      </c>
      <c r="Q10" s="676">
        <v>8708374.1796000004</v>
      </c>
      <c r="R10" s="676">
        <v>773469.54440000001</v>
      </c>
      <c r="S10" s="676">
        <v>0</v>
      </c>
      <c r="T10" s="676">
        <v>0</v>
      </c>
      <c r="U10" s="677">
        <v>0</v>
      </c>
      <c r="V10" s="677">
        <v>0</v>
      </c>
      <c r="W10" s="677">
        <v>0</v>
      </c>
      <c r="X10" s="677">
        <v>0</v>
      </c>
      <c r="Y10" s="677">
        <v>0</v>
      </c>
      <c r="Z10" s="677">
        <v>0</v>
      </c>
      <c r="AA10" s="512"/>
    </row>
    <row r="11" spans="1:27">
      <c r="A11" s="515" t="s">
        <v>483</v>
      </c>
      <c r="B11" s="514" t="s">
        <v>484</v>
      </c>
      <c r="C11" s="675">
        <v>1156962333.3456998</v>
      </c>
      <c r="D11" s="676">
        <v>1054049824.5048</v>
      </c>
      <c r="E11" s="676">
        <v>19381294.917399999</v>
      </c>
      <c r="F11" s="676">
        <v>0</v>
      </c>
      <c r="G11" s="676">
        <v>0</v>
      </c>
      <c r="H11" s="676">
        <v>59045871.202699885</v>
      </c>
      <c r="I11" s="676">
        <v>3646965.9495999999</v>
      </c>
      <c r="J11" s="676">
        <v>6021061.2791999904</v>
      </c>
      <c r="K11" s="676">
        <v>0</v>
      </c>
      <c r="L11" s="676">
        <v>43866637.6382</v>
      </c>
      <c r="M11" s="676">
        <v>3136315.3036000002</v>
      </c>
      <c r="N11" s="676">
        <v>7590158.2735000001</v>
      </c>
      <c r="O11" s="676">
        <v>5631393.9489000002</v>
      </c>
      <c r="P11" s="676">
        <v>3237477.1165</v>
      </c>
      <c r="Q11" s="676">
        <v>1763715.1292999999</v>
      </c>
      <c r="R11" s="676">
        <v>773469.54440000001</v>
      </c>
      <c r="S11" s="676">
        <v>0</v>
      </c>
      <c r="T11" s="677">
        <v>0</v>
      </c>
      <c r="U11" s="677"/>
      <c r="V11" s="677"/>
      <c r="W11" s="677"/>
      <c r="X11" s="677"/>
      <c r="Y11" s="677"/>
      <c r="Z11" s="677"/>
      <c r="AA11" s="512"/>
    </row>
    <row r="12" spans="1:27">
      <c r="A12" s="515" t="s">
        <v>485</v>
      </c>
      <c r="B12" s="514" t="s">
        <v>486</v>
      </c>
      <c r="C12" s="675">
        <v>244067498.39899999</v>
      </c>
      <c r="D12" s="676">
        <v>224395299.80329999</v>
      </c>
      <c r="E12" s="676">
        <v>2866467.8075000001</v>
      </c>
      <c r="F12" s="676">
        <v>0</v>
      </c>
      <c r="G12" s="676">
        <v>0</v>
      </c>
      <c r="H12" s="676">
        <v>10315183.279100001</v>
      </c>
      <c r="I12" s="676">
        <v>580921.24580000003</v>
      </c>
      <c r="J12" s="676">
        <v>2774264.9972999999</v>
      </c>
      <c r="K12" s="676">
        <v>0</v>
      </c>
      <c r="L12" s="676">
        <v>9357015.31659998</v>
      </c>
      <c r="M12" s="676">
        <v>913035.09669999999</v>
      </c>
      <c r="N12" s="676">
        <v>138179.59890000001</v>
      </c>
      <c r="O12" s="676">
        <v>1855539.4304</v>
      </c>
      <c r="P12" s="676">
        <v>2040118.8818999899</v>
      </c>
      <c r="Q12" s="676">
        <v>1772538.2598000001</v>
      </c>
      <c r="R12" s="676">
        <v>0</v>
      </c>
      <c r="S12" s="676">
        <v>0</v>
      </c>
      <c r="T12" s="666">
        <v>0</v>
      </c>
      <c r="U12" s="666"/>
      <c r="V12" s="666"/>
      <c r="W12" s="666"/>
      <c r="X12" s="666"/>
      <c r="Y12" s="666"/>
      <c r="Z12" s="666"/>
      <c r="AA12" s="512"/>
    </row>
    <row r="13" spans="1:27">
      <c r="A13" s="515" t="s">
        <v>487</v>
      </c>
      <c r="B13" s="514" t="s">
        <v>488</v>
      </c>
      <c r="C13" s="675">
        <v>106356168.93669987</v>
      </c>
      <c r="D13" s="676">
        <v>87435514.412699893</v>
      </c>
      <c r="E13" s="676">
        <v>1891063.6132999901</v>
      </c>
      <c r="F13" s="676">
        <v>0</v>
      </c>
      <c r="G13" s="676">
        <v>0</v>
      </c>
      <c r="H13" s="676">
        <v>8592429.6305999905</v>
      </c>
      <c r="I13" s="676">
        <v>752381.22979999997</v>
      </c>
      <c r="J13" s="676">
        <v>869044.15330000001</v>
      </c>
      <c r="K13" s="676">
        <v>0</v>
      </c>
      <c r="L13" s="676">
        <v>10328224.893399989</v>
      </c>
      <c r="M13" s="676">
        <v>237158.51139999999</v>
      </c>
      <c r="N13" s="676">
        <v>630744.84840000002</v>
      </c>
      <c r="O13" s="676">
        <v>1479783.5482999999</v>
      </c>
      <c r="P13" s="676">
        <v>4985576.2829999896</v>
      </c>
      <c r="Q13" s="676">
        <v>2267845.2499000002</v>
      </c>
      <c r="R13" s="676">
        <v>0</v>
      </c>
      <c r="S13" s="676">
        <v>0</v>
      </c>
      <c r="T13" s="666">
        <v>0</v>
      </c>
      <c r="U13" s="666"/>
      <c r="V13" s="666"/>
      <c r="W13" s="666"/>
      <c r="X13" s="666"/>
      <c r="Y13" s="666"/>
      <c r="Z13" s="666"/>
      <c r="AA13" s="512"/>
    </row>
    <row r="14" spans="1:27">
      <c r="A14" s="515" t="s">
        <v>489</v>
      </c>
      <c r="B14" s="514" t="s">
        <v>490</v>
      </c>
      <c r="C14" s="675">
        <v>337598976.21490002</v>
      </c>
      <c r="D14" s="676">
        <v>321917424.7723</v>
      </c>
      <c r="E14" s="676">
        <v>3417956.3476</v>
      </c>
      <c r="F14" s="676">
        <v>0</v>
      </c>
      <c r="G14" s="676">
        <v>0</v>
      </c>
      <c r="H14" s="676">
        <v>9254727.6811999995</v>
      </c>
      <c r="I14" s="676">
        <v>972319.9497</v>
      </c>
      <c r="J14" s="676">
        <v>526272.9915</v>
      </c>
      <c r="K14" s="676">
        <v>0</v>
      </c>
      <c r="L14" s="676">
        <v>6426823.7614000002</v>
      </c>
      <c r="M14" s="676">
        <v>221502.1961</v>
      </c>
      <c r="N14" s="676">
        <v>198333.96109999999</v>
      </c>
      <c r="O14" s="676">
        <v>1114862.8500000001</v>
      </c>
      <c r="P14" s="676">
        <v>1439965.7904000001</v>
      </c>
      <c r="Q14" s="676">
        <v>2904275.5405999999</v>
      </c>
      <c r="R14" s="676">
        <v>0</v>
      </c>
      <c r="S14" s="676">
        <v>0</v>
      </c>
      <c r="T14" s="666">
        <v>0</v>
      </c>
      <c r="U14" s="666"/>
      <c r="V14" s="666"/>
      <c r="W14" s="666"/>
      <c r="X14" s="666"/>
      <c r="Y14" s="666"/>
      <c r="Z14" s="666"/>
      <c r="AA14" s="512"/>
    </row>
    <row r="15" spans="1:27">
      <c r="A15" s="513">
        <v>1.2</v>
      </c>
      <c r="B15" s="510" t="s">
        <v>684</v>
      </c>
      <c r="C15" s="675">
        <v>23056464.459801152</v>
      </c>
      <c r="D15" s="676">
        <v>2485876.1150881154</v>
      </c>
      <c r="E15" s="676">
        <v>36635.119316585398</v>
      </c>
      <c r="F15" s="676">
        <v>0</v>
      </c>
      <c r="G15" s="676">
        <v>0</v>
      </c>
      <c r="H15" s="676">
        <v>593511.88857282442</v>
      </c>
      <c r="I15" s="676">
        <v>41712.261497450403</v>
      </c>
      <c r="J15" s="676">
        <v>115000.275805105</v>
      </c>
      <c r="K15" s="676">
        <v>0</v>
      </c>
      <c r="L15" s="676">
        <v>19977076.456140213</v>
      </c>
      <c r="M15" s="676">
        <v>1207600.6247187399</v>
      </c>
      <c r="N15" s="676">
        <v>1532274.32315215</v>
      </c>
      <c r="O15" s="676">
        <v>2545632.26822383</v>
      </c>
      <c r="P15" s="676">
        <v>3653333.7931057201</v>
      </c>
      <c r="Q15" s="676">
        <v>3231213.6338925199</v>
      </c>
      <c r="R15" s="676">
        <v>90469.671481872399</v>
      </c>
      <c r="S15" s="676">
        <v>0</v>
      </c>
      <c r="T15" s="677">
        <v>0</v>
      </c>
      <c r="U15" s="677"/>
      <c r="V15" s="677"/>
      <c r="W15" s="677"/>
      <c r="X15" s="677"/>
      <c r="Y15" s="677"/>
      <c r="Z15" s="677"/>
      <c r="AA15" s="512"/>
    </row>
    <row r="16" spans="1:27">
      <c r="A16" s="511">
        <v>1.3</v>
      </c>
      <c r="B16" s="510" t="s">
        <v>529</v>
      </c>
      <c r="C16" s="678"/>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80"/>
    </row>
    <row r="17" spans="1:27" s="497" customFormat="1">
      <c r="A17" s="508" t="s">
        <v>491</v>
      </c>
      <c r="B17" s="509" t="s">
        <v>492</v>
      </c>
      <c r="C17" s="681">
        <v>1806069893.5491462</v>
      </c>
      <c r="D17" s="682">
        <v>1651279176.3883982</v>
      </c>
      <c r="E17" s="682">
        <v>27121764.630438</v>
      </c>
      <c r="F17" s="682">
        <v>0</v>
      </c>
      <c r="G17" s="682">
        <v>0</v>
      </c>
      <c r="H17" s="682">
        <v>83024596.363892987</v>
      </c>
      <c r="I17" s="682">
        <v>5438715.1915999996</v>
      </c>
      <c r="J17" s="682">
        <v>10378452.749422999</v>
      </c>
      <c r="K17" s="683">
        <v>0</v>
      </c>
      <c r="L17" s="683">
        <v>71766120.796855003</v>
      </c>
      <c r="M17" s="683">
        <v>4546803.8727989998</v>
      </c>
      <c r="N17" s="683">
        <v>8636070.4869999997</v>
      </c>
      <c r="O17" s="683">
        <v>10368653.071098</v>
      </c>
      <c r="P17" s="683">
        <v>12214590.845451999</v>
      </c>
      <c r="Q17" s="683">
        <v>9434594.3256960008</v>
      </c>
      <c r="R17" s="683">
        <v>773469.54440000001</v>
      </c>
      <c r="S17" s="683">
        <v>0</v>
      </c>
      <c r="T17" s="454"/>
      <c r="U17" s="454"/>
      <c r="V17" s="454"/>
      <c r="W17" s="454"/>
      <c r="X17" s="454"/>
      <c r="Y17" s="454"/>
      <c r="Z17" s="454"/>
      <c r="AA17" s="502"/>
    </row>
    <row r="18" spans="1:27" s="497" customFormat="1">
      <c r="A18" s="505" t="s">
        <v>493</v>
      </c>
      <c r="B18" s="506" t="s">
        <v>494</v>
      </c>
      <c r="C18" s="681">
        <v>1697363358.8754411</v>
      </c>
      <c r="D18" s="682">
        <v>1545927682.9877532</v>
      </c>
      <c r="E18" s="682">
        <v>26707671.405912999</v>
      </c>
      <c r="F18" s="682">
        <v>0</v>
      </c>
      <c r="G18" s="682">
        <v>0</v>
      </c>
      <c r="H18" s="682">
        <v>82449637.033093005</v>
      </c>
      <c r="I18" s="682">
        <v>5365774.4864999996</v>
      </c>
      <c r="J18" s="682">
        <v>10134776.058522999</v>
      </c>
      <c r="K18" s="683">
        <v>0</v>
      </c>
      <c r="L18" s="683">
        <v>68986038.854595006</v>
      </c>
      <c r="M18" s="683">
        <v>4473043.5959989997</v>
      </c>
      <c r="N18" s="683">
        <v>8541012.8707999997</v>
      </c>
      <c r="O18" s="683">
        <v>9747392.7815380003</v>
      </c>
      <c r="P18" s="683">
        <v>11578801.897252001</v>
      </c>
      <c r="Q18" s="683">
        <v>8254751.4223959995</v>
      </c>
      <c r="R18" s="683">
        <v>773469.54440000001</v>
      </c>
      <c r="S18" s="683">
        <v>0</v>
      </c>
      <c r="T18" s="454"/>
      <c r="U18" s="454"/>
      <c r="V18" s="454"/>
      <c r="W18" s="454"/>
      <c r="X18" s="454"/>
      <c r="Y18" s="454"/>
      <c r="Z18" s="454"/>
      <c r="AA18" s="502"/>
    </row>
    <row r="19" spans="1:27" s="497" customFormat="1">
      <c r="A19" s="508" t="s">
        <v>495</v>
      </c>
      <c r="B19" s="507" t="s">
        <v>496</v>
      </c>
      <c r="C19" s="681">
        <v>2705205542.4071541</v>
      </c>
      <c r="D19" s="682">
        <v>2427783220.8222232</v>
      </c>
      <c r="E19" s="682">
        <v>28113532.147392999</v>
      </c>
      <c r="F19" s="682">
        <v>0</v>
      </c>
      <c r="G19" s="682">
        <v>0</v>
      </c>
      <c r="H19" s="682">
        <v>210234344.68206999</v>
      </c>
      <c r="I19" s="682">
        <v>6198033.5437030001</v>
      </c>
      <c r="J19" s="682">
        <v>10991780.483975001</v>
      </c>
      <c r="K19" s="683">
        <v>0</v>
      </c>
      <c r="L19" s="683">
        <v>67187976.902860999</v>
      </c>
      <c r="M19" s="683">
        <v>4730719.9892410003</v>
      </c>
      <c r="N19" s="683">
        <v>13029426.232305</v>
      </c>
      <c r="O19" s="683">
        <v>11685083.528325001</v>
      </c>
      <c r="P19" s="683">
        <v>6212672.1199350003</v>
      </c>
      <c r="Q19" s="683">
        <v>6732367.1319939997</v>
      </c>
      <c r="R19" s="683">
        <v>1111577.489507</v>
      </c>
      <c r="S19" s="683">
        <v>0</v>
      </c>
      <c r="T19" s="454"/>
      <c r="U19" s="454"/>
      <c r="V19" s="454"/>
      <c r="W19" s="454"/>
      <c r="X19" s="454"/>
      <c r="Y19" s="454"/>
      <c r="Z19" s="454"/>
      <c r="AA19" s="502"/>
    </row>
    <row r="20" spans="1:27" s="497" customFormat="1">
      <c r="A20" s="505" t="s">
        <v>497</v>
      </c>
      <c r="B20" s="506" t="s">
        <v>494</v>
      </c>
      <c r="C20" s="681">
        <v>2387243760.7161808</v>
      </c>
      <c r="D20" s="682">
        <v>2142885377.56303</v>
      </c>
      <c r="E20" s="682">
        <v>27538778.765979901</v>
      </c>
      <c r="F20" s="682">
        <v>0</v>
      </c>
      <c r="G20" s="682">
        <v>0</v>
      </c>
      <c r="H20" s="682">
        <v>179638937.165582</v>
      </c>
      <c r="I20" s="682">
        <v>5796602.9488030002</v>
      </c>
      <c r="J20" s="682">
        <v>10685515.174875</v>
      </c>
      <c r="K20" s="683">
        <v>0</v>
      </c>
      <c r="L20" s="683">
        <v>64719445.987568885</v>
      </c>
      <c r="M20" s="683">
        <v>4658355.657927</v>
      </c>
      <c r="N20" s="683">
        <v>12772166.8600899</v>
      </c>
      <c r="O20" s="683">
        <v>10892031.857616</v>
      </c>
      <c r="P20" s="683">
        <v>5679498.5395609997</v>
      </c>
      <c r="Q20" s="683">
        <v>6381753.3373939898</v>
      </c>
      <c r="R20" s="683">
        <v>1111577.489507</v>
      </c>
      <c r="S20" s="683">
        <v>0</v>
      </c>
      <c r="T20" s="454"/>
      <c r="U20" s="454"/>
      <c r="V20" s="454"/>
      <c r="W20" s="454"/>
      <c r="X20" s="454"/>
      <c r="Y20" s="454"/>
      <c r="Z20" s="454"/>
      <c r="AA20" s="502"/>
    </row>
    <row r="21" spans="1:27" s="497" customFormat="1">
      <c r="A21" s="504">
        <v>1.4</v>
      </c>
      <c r="B21" s="503" t="s">
        <v>498</v>
      </c>
      <c r="C21" s="681">
        <v>10781465.781079998</v>
      </c>
      <c r="D21" s="682">
        <v>9381772.7585699894</v>
      </c>
      <c r="E21" s="682">
        <v>440225.00505999994</v>
      </c>
      <c r="F21" s="682">
        <v>0</v>
      </c>
      <c r="G21" s="682">
        <v>0</v>
      </c>
      <c r="H21" s="682">
        <v>295664.51608999999</v>
      </c>
      <c r="I21" s="682">
        <v>82162.209720000013</v>
      </c>
      <c r="J21" s="682">
        <v>128726.48732000001</v>
      </c>
      <c r="K21" s="683">
        <v>0</v>
      </c>
      <c r="L21" s="683">
        <v>0</v>
      </c>
      <c r="M21" s="683">
        <v>167739.42082999999</v>
      </c>
      <c r="N21" s="683">
        <v>285175.38349000004</v>
      </c>
      <c r="O21" s="683">
        <v>0</v>
      </c>
      <c r="P21" s="683">
        <v>0</v>
      </c>
      <c r="Q21" s="683">
        <v>0</v>
      </c>
      <c r="R21" s="683">
        <v>0</v>
      </c>
      <c r="S21" s="683">
        <v>0</v>
      </c>
      <c r="T21" s="454">
        <v>0</v>
      </c>
      <c r="U21" s="454">
        <v>0</v>
      </c>
      <c r="V21" s="454">
        <v>0</v>
      </c>
      <c r="W21" s="454">
        <v>0</v>
      </c>
      <c r="X21" s="454">
        <v>0</v>
      </c>
      <c r="Y21" s="454">
        <v>0</v>
      </c>
      <c r="Z21" s="454">
        <v>0</v>
      </c>
      <c r="AA21" s="502">
        <v>0</v>
      </c>
    </row>
    <row r="22" spans="1:27" s="497" customFormat="1" ht="13.5" thickBot="1">
      <c r="A22" s="501">
        <v>1.5</v>
      </c>
      <c r="B22" s="500" t="s">
        <v>499</v>
      </c>
      <c r="C22" s="684">
        <v>0</v>
      </c>
      <c r="D22" s="685">
        <v>0</v>
      </c>
      <c r="E22" s="685">
        <v>0</v>
      </c>
      <c r="F22" s="685">
        <v>0</v>
      </c>
      <c r="G22" s="685">
        <v>0</v>
      </c>
      <c r="H22" s="685">
        <v>0</v>
      </c>
      <c r="I22" s="685">
        <v>0</v>
      </c>
      <c r="J22" s="685">
        <v>0</v>
      </c>
      <c r="K22" s="686">
        <v>0</v>
      </c>
      <c r="L22" s="686">
        <v>0</v>
      </c>
      <c r="M22" s="686">
        <v>0</v>
      </c>
      <c r="N22" s="686">
        <v>0</v>
      </c>
      <c r="O22" s="686">
        <v>0</v>
      </c>
      <c r="P22" s="686">
        <v>0</v>
      </c>
      <c r="Q22" s="686">
        <v>0</v>
      </c>
      <c r="R22" s="686">
        <v>0</v>
      </c>
      <c r="S22" s="686">
        <v>0</v>
      </c>
      <c r="T22" s="499"/>
      <c r="U22" s="499"/>
      <c r="V22" s="499"/>
      <c r="W22" s="499"/>
      <c r="X22" s="499"/>
      <c r="Y22" s="499"/>
      <c r="Z22" s="499"/>
      <c r="AA22" s="498"/>
    </row>
    <row r="23" spans="1:27">
      <c r="A23" s="485"/>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activeCell="I40" sqref="I40"/>
    </sheetView>
  </sheetViews>
  <sheetFormatPr defaultColWidth="9.140625" defaultRowHeight="12.75"/>
  <cols>
    <col min="1" max="1" width="11.85546875" style="465" bestFit="1" customWidth="1"/>
    <col min="2" max="2" width="93.42578125" style="465" customWidth="1"/>
    <col min="3" max="3" width="14.5703125" style="465" customWidth="1"/>
    <col min="4" max="5" width="16.140625" style="465" customWidth="1"/>
    <col min="6" max="6" width="16.140625" style="526" customWidth="1"/>
    <col min="7" max="7" width="25.28515625" style="526" customWidth="1"/>
    <col min="8" max="8" width="16.140625" style="465" customWidth="1"/>
    <col min="9" max="11" width="16.140625" style="526" customWidth="1"/>
    <col min="12" max="12" width="26.28515625" style="526" customWidth="1"/>
    <col min="13" max="16384" width="9.140625" style="465"/>
  </cols>
  <sheetData>
    <row r="1" spans="1:12" ht="13.5">
      <c r="A1" s="366" t="s">
        <v>30</v>
      </c>
      <c r="B1" s="450" t="str">
        <f>'Info '!C2</f>
        <v>JSC "BASISBANK"</v>
      </c>
      <c r="F1" s="465"/>
      <c r="G1" s="465"/>
      <c r="I1" s="465"/>
      <c r="J1" s="465"/>
      <c r="K1" s="465"/>
      <c r="L1" s="465"/>
    </row>
    <row r="2" spans="1:12">
      <c r="A2" s="367" t="s">
        <v>31</v>
      </c>
      <c r="B2" s="449">
        <f>'1. key ratios '!B2</f>
        <v>45107</v>
      </c>
      <c r="F2" s="465"/>
      <c r="G2" s="465"/>
      <c r="I2" s="465"/>
      <c r="J2" s="465"/>
      <c r="K2" s="465"/>
      <c r="L2" s="465"/>
    </row>
    <row r="3" spans="1:12">
      <c r="A3" s="368" t="s">
        <v>500</v>
      </c>
      <c r="F3" s="465"/>
      <c r="G3" s="465"/>
      <c r="I3" s="465"/>
      <c r="J3" s="465"/>
      <c r="K3" s="465"/>
      <c r="L3" s="465"/>
    </row>
    <row r="4" spans="1:12">
      <c r="F4" s="465"/>
      <c r="G4" s="465"/>
      <c r="I4" s="465"/>
      <c r="J4" s="465"/>
      <c r="K4" s="465"/>
      <c r="L4" s="465"/>
    </row>
    <row r="5" spans="1:12" ht="37.5" customHeight="1">
      <c r="A5" s="795" t="s">
        <v>517</v>
      </c>
      <c r="B5" s="796"/>
      <c r="C5" s="841" t="s">
        <v>501</v>
      </c>
      <c r="D5" s="842"/>
      <c r="E5" s="842"/>
      <c r="F5" s="842"/>
      <c r="G5" s="842"/>
      <c r="H5" s="843" t="s">
        <v>661</v>
      </c>
      <c r="I5" s="844"/>
      <c r="J5" s="844"/>
      <c r="K5" s="844"/>
      <c r="L5" s="845"/>
    </row>
    <row r="6" spans="1:12" ht="39.6" customHeight="1">
      <c r="A6" s="799"/>
      <c r="B6" s="800"/>
      <c r="C6" s="370"/>
      <c r="D6" s="463" t="s">
        <v>682</v>
      </c>
      <c r="E6" s="463" t="s">
        <v>681</v>
      </c>
      <c r="F6" s="463" t="s">
        <v>680</v>
      </c>
      <c r="G6" s="463" t="s">
        <v>679</v>
      </c>
      <c r="H6" s="530"/>
      <c r="I6" s="463" t="s">
        <v>682</v>
      </c>
      <c r="J6" s="463" t="s">
        <v>681</v>
      </c>
      <c r="K6" s="463" t="s">
        <v>680</v>
      </c>
      <c r="L6" s="463" t="s">
        <v>679</v>
      </c>
    </row>
    <row r="7" spans="1:12">
      <c r="A7" s="454">
        <v>1</v>
      </c>
      <c r="B7" s="471" t="s">
        <v>520</v>
      </c>
      <c r="C7" s="726">
        <v>65172730.336099997</v>
      </c>
      <c r="D7" s="669">
        <v>61065014.180999994</v>
      </c>
      <c r="E7" s="669">
        <v>1994066.7422</v>
      </c>
      <c r="F7" s="727">
        <v>2113649.4128999999</v>
      </c>
      <c r="G7" s="727">
        <v>0</v>
      </c>
      <c r="H7" s="669">
        <v>1389.293898177451</v>
      </c>
      <c r="I7" s="727">
        <v>1389.293898177451</v>
      </c>
      <c r="J7" s="727">
        <v>0</v>
      </c>
      <c r="K7" s="727">
        <v>0</v>
      </c>
      <c r="L7" s="529"/>
    </row>
    <row r="8" spans="1:12">
      <c r="A8" s="454">
        <v>2</v>
      </c>
      <c r="B8" s="471" t="s">
        <v>433</v>
      </c>
      <c r="C8" s="726">
        <v>94607081.211199999</v>
      </c>
      <c r="D8" s="669">
        <v>92292474.496399999</v>
      </c>
      <c r="E8" s="669">
        <v>662136.14969999995</v>
      </c>
      <c r="F8" s="727">
        <v>1652470.5651</v>
      </c>
      <c r="G8" s="727">
        <v>0</v>
      </c>
      <c r="H8" s="669">
        <v>141892.41152296204</v>
      </c>
      <c r="I8" s="727">
        <v>138995.15488987893</v>
      </c>
      <c r="J8" s="727">
        <v>0</v>
      </c>
      <c r="K8" s="727">
        <v>2897.2566330831078</v>
      </c>
      <c r="L8" s="462"/>
    </row>
    <row r="9" spans="1:12">
      <c r="A9" s="454">
        <v>3</v>
      </c>
      <c r="B9" s="471" t="s">
        <v>434</v>
      </c>
      <c r="C9" s="726">
        <v>96233.246899999998</v>
      </c>
      <c r="D9" s="669">
        <v>96233.246899999998</v>
      </c>
      <c r="E9" s="669">
        <v>0</v>
      </c>
      <c r="F9" s="728">
        <v>0</v>
      </c>
      <c r="G9" s="728">
        <v>0</v>
      </c>
      <c r="H9" s="669">
        <v>14.924778836658408</v>
      </c>
      <c r="I9" s="728">
        <v>14.924778836658408</v>
      </c>
      <c r="J9" s="728">
        <v>0</v>
      </c>
      <c r="K9" s="728">
        <v>0</v>
      </c>
      <c r="L9" s="464"/>
    </row>
    <row r="10" spans="1:12">
      <c r="A10" s="454">
        <v>4</v>
      </c>
      <c r="B10" s="471" t="s">
        <v>521</v>
      </c>
      <c r="C10" s="726">
        <v>159857395.8698999</v>
      </c>
      <c r="D10" s="669">
        <v>151794172.45279992</v>
      </c>
      <c r="E10" s="669">
        <v>5215331.3631999902</v>
      </c>
      <c r="F10" s="728">
        <v>2847892.0539000002</v>
      </c>
      <c r="G10" s="728">
        <v>0</v>
      </c>
      <c r="H10" s="669">
        <v>587650.71090516611</v>
      </c>
      <c r="I10" s="728">
        <v>165167.60445811998</v>
      </c>
      <c r="J10" s="728">
        <v>97459.582741784427</v>
      </c>
      <c r="K10" s="728">
        <v>325023.5237052617</v>
      </c>
      <c r="L10" s="464"/>
    </row>
    <row r="11" spans="1:12">
      <c r="A11" s="454">
        <v>5</v>
      </c>
      <c r="B11" s="471" t="s">
        <v>435</v>
      </c>
      <c r="C11" s="726">
        <v>202298463.5658997</v>
      </c>
      <c r="D11" s="669">
        <v>178453097.9326998</v>
      </c>
      <c r="E11" s="669">
        <v>21588892.525299899</v>
      </c>
      <c r="F11" s="728">
        <v>2256473.1079000002</v>
      </c>
      <c r="G11" s="728">
        <v>0</v>
      </c>
      <c r="H11" s="669">
        <v>845480.45768092829</v>
      </c>
      <c r="I11" s="728">
        <v>274027.05207813205</v>
      </c>
      <c r="J11" s="728">
        <v>85922.197727141771</v>
      </c>
      <c r="K11" s="728">
        <v>485531.20787565439</v>
      </c>
      <c r="L11" s="464"/>
    </row>
    <row r="12" spans="1:12">
      <c r="A12" s="454">
        <v>6</v>
      </c>
      <c r="B12" s="471" t="s">
        <v>436</v>
      </c>
      <c r="C12" s="726">
        <v>111884319.72669987</v>
      </c>
      <c r="D12" s="669">
        <v>104213649.11309989</v>
      </c>
      <c r="E12" s="669">
        <v>1962614.5577</v>
      </c>
      <c r="F12" s="728">
        <v>5708056.0558999991</v>
      </c>
      <c r="G12" s="728">
        <v>0</v>
      </c>
      <c r="H12" s="669">
        <v>1083161.2941486614</v>
      </c>
      <c r="I12" s="728">
        <v>96513.528627700274</v>
      </c>
      <c r="J12" s="728">
        <v>18393.834444193788</v>
      </c>
      <c r="K12" s="728">
        <v>968253.93107676727</v>
      </c>
      <c r="L12" s="464"/>
    </row>
    <row r="13" spans="1:12">
      <c r="A13" s="454">
        <v>7</v>
      </c>
      <c r="B13" s="471" t="s">
        <v>437</v>
      </c>
      <c r="C13" s="726">
        <v>74483341.374099895</v>
      </c>
      <c r="D13" s="669">
        <v>70986521.445599899</v>
      </c>
      <c r="E13" s="669">
        <v>2698147.2703</v>
      </c>
      <c r="F13" s="728">
        <v>798672.65819999995</v>
      </c>
      <c r="G13" s="728">
        <v>0</v>
      </c>
      <c r="H13" s="669">
        <v>370811.08371095086</v>
      </c>
      <c r="I13" s="728">
        <v>114630.22145836934</v>
      </c>
      <c r="J13" s="728">
        <v>22720.969667870388</v>
      </c>
      <c r="K13" s="728">
        <v>233459.89258471114</v>
      </c>
      <c r="L13" s="464"/>
    </row>
    <row r="14" spans="1:12">
      <c r="A14" s="454">
        <v>8</v>
      </c>
      <c r="B14" s="471" t="s">
        <v>438</v>
      </c>
      <c r="C14" s="726">
        <v>73217820.998599991</v>
      </c>
      <c r="D14" s="669">
        <v>71039047.174299985</v>
      </c>
      <c r="E14" s="669">
        <v>822397.1314999999</v>
      </c>
      <c r="F14" s="728">
        <v>1356376.6927999998</v>
      </c>
      <c r="G14" s="728">
        <v>0</v>
      </c>
      <c r="H14" s="669">
        <v>551494.53698679246</v>
      </c>
      <c r="I14" s="728">
        <v>139686.93626243205</v>
      </c>
      <c r="J14" s="728">
        <v>8803.2333296869801</v>
      </c>
      <c r="K14" s="728">
        <v>403004.36739467341</v>
      </c>
      <c r="L14" s="464"/>
    </row>
    <row r="15" spans="1:12">
      <c r="A15" s="454">
        <v>9</v>
      </c>
      <c r="B15" s="471" t="s">
        <v>439</v>
      </c>
      <c r="C15" s="726">
        <v>73226613.735199884</v>
      </c>
      <c r="D15" s="669">
        <v>56585286.985200003</v>
      </c>
      <c r="E15" s="669">
        <v>16017808.230099889</v>
      </c>
      <c r="F15" s="728">
        <v>623518.51990000007</v>
      </c>
      <c r="G15" s="728">
        <v>0</v>
      </c>
      <c r="H15" s="669">
        <v>435585.61691625777</v>
      </c>
      <c r="I15" s="728">
        <v>45383.021997265467</v>
      </c>
      <c r="J15" s="728">
        <v>162250.5493192554</v>
      </c>
      <c r="K15" s="728">
        <v>227952.04559973688</v>
      </c>
      <c r="L15" s="464"/>
    </row>
    <row r="16" spans="1:12">
      <c r="A16" s="454">
        <v>10</v>
      </c>
      <c r="B16" s="471" t="s">
        <v>440</v>
      </c>
      <c r="C16" s="726">
        <v>7589468.6021000007</v>
      </c>
      <c r="D16" s="669">
        <v>7326864.5881000003</v>
      </c>
      <c r="E16" s="669">
        <v>131778.29310000001</v>
      </c>
      <c r="F16" s="728">
        <v>130825.7209</v>
      </c>
      <c r="G16" s="728">
        <v>0</v>
      </c>
      <c r="H16" s="669">
        <v>1120736.4399299473</v>
      </c>
      <c r="I16" s="728">
        <v>248474.43675259838</v>
      </c>
      <c r="J16" s="728">
        <v>20178.847148228175</v>
      </c>
      <c r="K16" s="728">
        <v>852083.15602912079</v>
      </c>
      <c r="L16" s="464"/>
    </row>
    <row r="17" spans="1:12">
      <c r="A17" s="454">
        <v>11</v>
      </c>
      <c r="B17" s="471" t="s">
        <v>441</v>
      </c>
      <c r="C17" s="726">
        <v>15757581.879999902</v>
      </c>
      <c r="D17" s="669">
        <v>15737208.999599902</v>
      </c>
      <c r="E17" s="669">
        <v>20372.880399999998</v>
      </c>
      <c r="F17" s="728">
        <v>0</v>
      </c>
      <c r="G17" s="728">
        <v>0</v>
      </c>
      <c r="H17" s="669">
        <v>25586.822797687331</v>
      </c>
      <c r="I17" s="728">
        <v>25483.081877387987</v>
      </c>
      <c r="J17" s="728">
        <v>103.74092029934341</v>
      </c>
      <c r="K17" s="728">
        <v>0</v>
      </c>
      <c r="L17" s="464"/>
    </row>
    <row r="18" spans="1:12">
      <c r="A18" s="454">
        <v>12</v>
      </c>
      <c r="B18" s="471" t="s">
        <v>442</v>
      </c>
      <c r="C18" s="726">
        <v>82302075.08239989</v>
      </c>
      <c r="D18" s="669">
        <v>80965994.768899888</v>
      </c>
      <c r="E18" s="669">
        <v>503398.9645</v>
      </c>
      <c r="F18" s="728">
        <v>832681.34900000005</v>
      </c>
      <c r="G18" s="728">
        <v>0</v>
      </c>
      <c r="H18" s="669">
        <v>572697.27529406082</v>
      </c>
      <c r="I18" s="728">
        <v>228571.45167686144</v>
      </c>
      <c r="J18" s="728">
        <v>3056.9211966122298</v>
      </c>
      <c r="K18" s="728">
        <v>341068.90242058708</v>
      </c>
      <c r="L18" s="464"/>
    </row>
    <row r="19" spans="1:12">
      <c r="A19" s="454">
        <v>13</v>
      </c>
      <c r="B19" s="471" t="s">
        <v>443</v>
      </c>
      <c r="C19" s="726">
        <v>21492034.816399977</v>
      </c>
      <c r="D19" s="669">
        <v>20588300.165299978</v>
      </c>
      <c r="E19" s="669">
        <v>501144.43150000001</v>
      </c>
      <c r="F19" s="728">
        <v>402590.21960000001</v>
      </c>
      <c r="G19" s="728">
        <v>0</v>
      </c>
      <c r="H19" s="669">
        <v>248897.45796718088</v>
      </c>
      <c r="I19" s="728">
        <v>70796.494919358316</v>
      </c>
      <c r="J19" s="728">
        <v>5694.0697394377667</v>
      </c>
      <c r="K19" s="728">
        <v>172406.89330838481</v>
      </c>
      <c r="L19" s="464"/>
    </row>
    <row r="20" spans="1:12">
      <c r="A20" s="454">
        <v>14</v>
      </c>
      <c r="B20" s="471" t="s">
        <v>444</v>
      </c>
      <c r="C20" s="726">
        <v>151404687.55999967</v>
      </c>
      <c r="D20" s="669">
        <v>129531547.63279969</v>
      </c>
      <c r="E20" s="669">
        <v>5682075.0383999906</v>
      </c>
      <c r="F20" s="728">
        <v>16191064.88879999</v>
      </c>
      <c r="G20" s="728">
        <v>0</v>
      </c>
      <c r="H20" s="669">
        <v>5560946.0772823142</v>
      </c>
      <c r="I20" s="728">
        <v>184405.83093053807</v>
      </c>
      <c r="J20" s="728">
        <v>24255.58943248522</v>
      </c>
      <c r="K20" s="728">
        <v>5352284.6569192912</v>
      </c>
      <c r="L20" s="464"/>
    </row>
    <row r="21" spans="1:12">
      <c r="A21" s="454">
        <v>15</v>
      </c>
      <c r="B21" s="471" t="s">
        <v>445</v>
      </c>
      <c r="C21" s="726">
        <v>26082610.71639999</v>
      </c>
      <c r="D21" s="669">
        <v>22400502.573400002</v>
      </c>
      <c r="E21" s="669">
        <v>8124.2857999999997</v>
      </c>
      <c r="F21" s="728">
        <v>3673983.8571999902</v>
      </c>
      <c r="G21" s="728">
        <v>0</v>
      </c>
      <c r="H21" s="669">
        <v>1171294.1905213459</v>
      </c>
      <c r="I21" s="728">
        <v>58224.123385417181</v>
      </c>
      <c r="J21" s="728">
        <v>56.900762834318655</v>
      </c>
      <c r="K21" s="728">
        <v>1113013.1663730945</v>
      </c>
      <c r="L21" s="464"/>
    </row>
    <row r="22" spans="1:12">
      <c r="A22" s="454">
        <v>16</v>
      </c>
      <c r="B22" s="471" t="s">
        <v>446</v>
      </c>
      <c r="C22" s="726">
        <v>16463850.388299989</v>
      </c>
      <c r="D22" s="669">
        <v>10844077.440399988</v>
      </c>
      <c r="E22" s="669">
        <v>5607838.831100001</v>
      </c>
      <c r="F22" s="728">
        <v>11934.1168</v>
      </c>
      <c r="G22" s="728">
        <v>0</v>
      </c>
      <c r="H22" s="669">
        <v>61765.975437005618</v>
      </c>
      <c r="I22" s="728">
        <v>39955.009948283951</v>
      </c>
      <c r="J22" s="728">
        <v>14968.933383555042</v>
      </c>
      <c r="K22" s="728">
        <v>6842.0321051666233</v>
      </c>
      <c r="L22" s="464"/>
    </row>
    <row r="23" spans="1:12">
      <c r="A23" s="454">
        <v>17</v>
      </c>
      <c r="B23" s="471" t="s">
        <v>524</v>
      </c>
      <c r="C23" s="726">
        <v>16794082.8968</v>
      </c>
      <c r="D23" s="669">
        <v>16434675.3825</v>
      </c>
      <c r="E23" s="669">
        <v>0</v>
      </c>
      <c r="F23" s="728">
        <v>359407.51429999998</v>
      </c>
      <c r="G23" s="728">
        <v>0</v>
      </c>
      <c r="H23" s="669">
        <v>173695.325397621</v>
      </c>
      <c r="I23" s="728">
        <v>42693.115961220014</v>
      </c>
      <c r="J23" s="728">
        <v>0</v>
      </c>
      <c r="K23" s="728">
        <v>131002.20943640098</v>
      </c>
      <c r="L23" s="464"/>
    </row>
    <row r="24" spans="1:12">
      <c r="A24" s="454">
        <v>18</v>
      </c>
      <c r="B24" s="471" t="s">
        <v>447</v>
      </c>
      <c r="C24" s="726">
        <v>102104512.91009989</v>
      </c>
      <c r="D24" s="669">
        <v>100842486.1191999</v>
      </c>
      <c r="E24" s="669">
        <v>563922.20770000003</v>
      </c>
      <c r="F24" s="728">
        <v>698104.58319999999</v>
      </c>
      <c r="G24" s="728">
        <v>0</v>
      </c>
      <c r="H24" s="669">
        <v>686941.16460367409</v>
      </c>
      <c r="I24" s="728">
        <v>330582.94263033476</v>
      </c>
      <c r="J24" s="728">
        <v>5405.7573300813001</v>
      </c>
      <c r="K24" s="728">
        <v>350952.46464325796</v>
      </c>
      <c r="L24" s="464"/>
    </row>
    <row r="25" spans="1:12">
      <c r="A25" s="454">
        <v>19</v>
      </c>
      <c r="B25" s="471" t="s">
        <v>448</v>
      </c>
      <c r="C25" s="726">
        <v>16491894.978699999</v>
      </c>
      <c r="D25" s="669">
        <v>16441962.823899999</v>
      </c>
      <c r="E25" s="669">
        <v>49932.154799999997</v>
      </c>
      <c r="F25" s="728">
        <v>0</v>
      </c>
      <c r="G25" s="728">
        <v>0</v>
      </c>
      <c r="H25" s="669">
        <v>34620.597961551641</v>
      </c>
      <c r="I25" s="728">
        <v>34298.735767549704</v>
      </c>
      <c r="J25" s="728">
        <v>321.86219400193818</v>
      </c>
      <c r="K25" s="728">
        <v>0</v>
      </c>
      <c r="L25" s="464"/>
    </row>
    <row r="26" spans="1:12">
      <c r="A26" s="454">
        <v>20</v>
      </c>
      <c r="B26" s="471" t="s">
        <v>523</v>
      </c>
      <c r="C26" s="726">
        <v>125949574.98349983</v>
      </c>
      <c r="D26" s="669">
        <v>124342232.09009981</v>
      </c>
      <c r="E26" s="669">
        <v>871692.01710000006</v>
      </c>
      <c r="F26" s="728">
        <v>735650.8763</v>
      </c>
      <c r="G26" s="728">
        <v>0</v>
      </c>
      <c r="H26" s="669">
        <v>1331706.9961911412</v>
      </c>
      <c r="I26" s="728">
        <v>386000.29737815465</v>
      </c>
      <c r="J26" s="728">
        <v>13855.601583792441</v>
      </c>
      <c r="K26" s="728">
        <v>931851.09722919413</v>
      </c>
      <c r="L26" s="464"/>
    </row>
    <row r="27" spans="1:12">
      <c r="A27" s="454">
        <v>21</v>
      </c>
      <c r="B27" s="471" t="s">
        <v>449</v>
      </c>
      <c r="C27" s="726">
        <v>18306829.304699969</v>
      </c>
      <c r="D27" s="669">
        <v>17440396.665099971</v>
      </c>
      <c r="E27" s="669">
        <v>203780.5723</v>
      </c>
      <c r="F27" s="728">
        <v>662652.0673</v>
      </c>
      <c r="G27" s="728">
        <v>0</v>
      </c>
      <c r="H27" s="669">
        <v>306624.50904074206</v>
      </c>
      <c r="I27" s="728">
        <v>31934.860000844092</v>
      </c>
      <c r="J27" s="728">
        <v>3269.7472940044408</v>
      </c>
      <c r="K27" s="728">
        <v>271419.90174589353</v>
      </c>
      <c r="L27" s="464"/>
    </row>
    <row r="28" spans="1:12">
      <c r="A28" s="454">
        <v>22</v>
      </c>
      <c r="B28" s="471" t="s">
        <v>450</v>
      </c>
      <c r="C28" s="726">
        <v>6736790.8910999997</v>
      </c>
      <c r="D28" s="669">
        <v>6196220.4331999999</v>
      </c>
      <c r="E28" s="669">
        <v>144877.52789999999</v>
      </c>
      <c r="F28" s="728">
        <v>395692.93</v>
      </c>
      <c r="G28" s="728">
        <v>0</v>
      </c>
      <c r="H28" s="669">
        <v>133099.03050379845</v>
      </c>
      <c r="I28" s="728">
        <v>21478.263029895301</v>
      </c>
      <c r="J28" s="728">
        <v>695.44729875904136</v>
      </c>
      <c r="K28" s="728">
        <v>110925.32017514411</v>
      </c>
      <c r="L28" s="464"/>
    </row>
    <row r="29" spans="1:12">
      <c r="A29" s="454">
        <v>23</v>
      </c>
      <c r="B29" s="471" t="s">
        <v>451</v>
      </c>
      <c r="C29" s="726">
        <v>292661864.31989974</v>
      </c>
      <c r="D29" s="669">
        <v>281987442.82819974</v>
      </c>
      <c r="E29" s="669">
        <v>4195827.4046999998</v>
      </c>
      <c r="F29" s="728">
        <v>6478594.0870000003</v>
      </c>
      <c r="G29" s="728">
        <v>0</v>
      </c>
      <c r="H29" s="669">
        <v>3032067.8014347581</v>
      </c>
      <c r="I29" s="728">
        <v>868905.78158242209</v>
      </c>
      <c r="J29" s="728">
        <v>36917.079015271083</v>
      </c>
      <c r="K29" s="728">
        <v>2126244.9408370648</v>
      </c>
      <c r="L29" s="464"/>
    </row>
    <row r="30" spans="1:12">
      <c r="A30" s="454">
        <v>24</v>
      </c>
      <c r="B30" s="471" t="s">
        <v>522</v>
      </c>
      <c r="C30" s="726">
        <v>126573491.98699988</v>
      </c>
      <c r="D30" s="669">
        <v>119447058.2836999</v>
      </c>
      <c r="E30" s="669">
        <v>3495327.0608999901</v>
      </c>
      <c r="F30" s="728">
        <v>3631106.6424000002</v>
      </c>
      <c r="G30" s="728">
        <v>0</v>
      </c>
      <c r="H30" s="669">
        <v>746515.48390010628</v>
      </c>
      <c r="I30" s="728">
        <v>105092.99941846378</v>
      </c>
      <c r="J30" s="728">
        <v>21805.921640059383</v>
      </c>
      <c r="K30" s="728">
        <v>619616.56284158316</v>
      </c>
      <c r="L30" s="464"/>
    </row>
    <row r="31" spans="1:12">
      <c r="A31" s="454">
        <v>25</v>
      </c>
      <c r="B31" s="471" t="s">
        <v>452</v>
      </c>
      <c r="C31" s="726">
        <v>106974315.20879999</v>
      </c>
      <c r="D31" s="669">
        <v>95953734.521999985</v>
      </c>
      <c r="E31" s="669">
        <v>4233475.8199000005</v>
      </c>
      <c r="F31" s="728">
        <v>6787104.8668999905</v>
      </c>
      <c r="G31" s="728">
        <v>0</v>
      </c>
      <c r="H31" s="669">
        <v>2929016.5188243133</v>
      </c>
      <c r="I31" s="728">
        <v>276964.01421006385</v>
      </c>
      <c r="J31" s="728">
        <v>47256.248783564341</v>
      </c>
      <c r="K31" s="728">
        <v>2604796.2558306851</v>
      </c>
      <c r="L31" s="464"/>
    </row>
    <row r="32" spans="1:12">
      <c r="A32" s="454">
        <v>26</v>
      </c>
      <c r="B32" s="471" t="s">
        <v>519</v>
      </c>
      <c r="C32" s="726">
        <v>217086370.0411987</v>
      </c>
      <c r="D32" s="669">
        <v>179364037.25169879</v>
      </c>
      <c r="E32" s="669">
        <v>15337526.927100005</v>
      </c>
      <c r="F32" s="728">
        <v>22384805.862399902</v>
      </c>
      <c r="G32" s="728">
        <v>0</v>
      </c>
      <c r="H32" s="669">
        <v>10732027.851310117</v>
      </c>
      <c r="I32" s="728">
        <v>1519466.2959119242</v>
      </c>
      <c r="J32" s="728">
        <v>187471.56722834025</v>
      </c>
      <c r="K32" s="728">
        <v>9025089.9881698526</v>
      </c>
      <c r="L32" s="464"/>
    </row>
    <row r="33" spans="1:12">
      <c r="A33" s="454">
        <v>27</v>
      </c>
      <c r="B33" s="528" t="s">
        <v>64</v>
      </c>
      <c r="C33" s="729">
        <f>SUM(C7:C32)</f>
        <v>2205616036.6319962</v>
      </c>
      <c r="D33" s="667">
        <f t="shared" ref="D33:K33" si="0">SUM(D7:D32)</f>
        <v>2032370239.596097</v>
      </c>
      <c r="E33" s="667">
        <f t="shared" si="0"/>
        <v>92512488.387199774</v>
      </c>
      <c r="F33" s="667">
        <f t="shared" si="0"/>
        <v>80733308.648699865</v>
      </c>
      <c r="G33" s="667">
        <f t="shared" si="0"/>
        <v>0</v>
      </c>
      <c r="H33" s="729">
        <f t="shared" si="0"/>
        <v>32885719.848946102</v>
      </c>
      <c r="I33" s="729">
        <f t="shared" si="0"/>
        <v>5449135.4738302296</v>
      </c>
      <c r="J33" s="729">
        <f t="shared" si="0"/>
        <v>780864.60218125884</v>
      </c>
      <c r="K33" s="729">
        <f t="shared" si="0"/>
        <v>26655719.772934612</v>
      </c>
      <c r="L33" s="464"/>
    </row>
    <row r="34" spans="1:12">
      <c r="A34" s="485"/>
      <c r="B34" s="485"/>
      <c r="C34" s="485"/>
      <c r="D34" s="485"/>
      <c r="E34" s="485"/>
      <c r="H34" s="485"/>
    </row>
    <row r="35" spans="1:12">
      <c r="A35" s="485"/>
      <c r="B35" s="527"/>
      <c r="C35" s="527"/>
      <c r="D35" s="485"/>
      <c r="E35" s="485"/>
      <c r="H35" s="485"/>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election activeCell="C6" sqref="C6"/>
    </sheetView>
  </sheetViews>
  <sheetFormatPr defaultColWidth="8.7109375" defaultRowHeight="12"/>
  <cols>
    <col min="1" max="1" width="11.85546875" style="531" bestFit="1" customWidth="1"/>
    <col min="2" max="2" width="68.7109375" style="531" customWidth="1"/>
    <col min="3" max="11" width="28.28515625" style="531" customWidth="1"/>
    <col min="12" max="16384" width="8.7109375" style="531"/>
  </cols>
  <sheetData>
    <row r="1" spans="1:11" s="465" customFormat="1" ht="13.5">
      <c r="A1" s="366" t="s">
        <v>30</v>
      </c>
      <c r="B1" s="450" t="str">
        <f>'Info '!C2</f>
        <v>JSC "BASISBANK"</v>
      </c>
    </row>
    <row r="2" spans="1:11" s="465" customFormat="1" ht="12.75">
      <c r="A2" s="367" t="s">
        <v>31</v>
      </c>
      <c r="B2" s="449">
        <f>'1. key ratios '!B2</f>
        <v>45107</v>
      </c>
    </row>
    <row r="3" spans="1:11" s="465" customFormat="1" ht="12.75">
      <c r="A3" s="368" t="s">
        <v>502</v>
      </c>
    </row>
    <row r="4" spans="1:11">
      <c r="C4" s="535"/>
      <c r="D4" s="535"/>
      <c r="E4" s="535"/>
      <c r="F4" s="535"/>
      <c r="G4" s="535"/>
      <c r="H4" s="535"/>
      <c r="I4" s="535"/>
      <c r="J4" s="535"/>
      <c r="K4" s="535"/>
    </row>
    <row r="5" spans="1:11" ht="104.1" customHeight="1">
      <c r="A5" s="846" t="s">
        <v>687</v>
      </c>
      <c r="B5" s="847"/>
      <c r="C5" s="534" t="s">
        <v>503</v>
      </c>
      <c r="D5" s="534" t="s">
        <v>504</v>
      </c>
      <c r="E5" s="534" t="s">
        <v>505</v>
      </c>
      <c r="F5" s="534" t="s">
        <v>506</v>
      </c>
      <c r="G5" s="534" t="s">
        <v>507</v>
      </c>
      <c r="H5" s="534" t="s">
        <v>508</v>
      </c>
      <c r="I5" s="534" t="s">
        <v>509</v>
      </c>
      <c r="J5" s="534" t="s">
        <v>510</v>
      </c>
      <c r="K5" s="534" t="s">
        <v>511</v>
      </c>
    </row>
    <row r="6" spans="1:11" ht="12.75">
      <c r="A6" s="453">
        <v>1</v>
      </c>
      <c r="B6" s="453" t="s">
        <v>471</v>
      </c>
      <c r="C6" s="724">
        <v>55787280.896818981</v>
      </c>
      <c r="D6" s="724">
        <v>10632161.621157996</v>
      </c>
      <c r="E6" s="724">
        <v>0</v>
      </c>
      <c r="F6" s="724">
        <v>0</v>
      </c>
      <c r="G6" s="724">
        <v>1669253883.9863496</v>
      </c>
      <c r="H6" s="724">
        <v>16346103.499434995</v>
      </c>
      <c r="I6" s="724">
        <v>124565092.49225537</v>
      </c>
      <c r="J6" s="724">
        <v>53526454.692463003</v>
      </c>
      <c r="K6" s="724">
        <v>275504827.48152024</v>
      </c>
    </row>
    <row r="7" spans="1:11" ht="12.75">
      <c r="A7" s="453">
        <v>2</v>
      </c>
      <c r="B7" s="454" t="s">
        <v>512</v>
      </c>
      <c r="C7" s="724"/>
      <c r="D7" s="724"/>
      <c r="E7" s="724"/>
      <c r="F7" s="724"/>
      <c r="G7" s="724"/>
      <c r="H7" s="724"/>
      <c r="I7" s="724"/>
      <c r="J7" s="724"/>
      <c r="K7" s="724">
        <v>57094035.800000012</v>
      </c>
    </row>
    <row r="8" spans="1:11" ht="12.75">
      <c r="A8" s="453">
        <v>3</v>
      </c>
      <c r="B8" s="454" t="s">
        <v>479</v>
      </c>
      <c r="C8" s="724">
        <v>25746631.021697987</v>
      </c>
      <c r="D8" s="724">
        <v>0</v>
      </c>
      <c r="E8" s="724">
        <v>0</v>
      </c>
      <c r="F8" s="724">
        <v>0</v>
      </c>
      <c r="G8" s="724">
        <v>303673368.61283082</v>
      </c>
      <c r="H8" s="724">
        <v>275.18865399999999</v>
      </c>
      <c r="I8" s="724">
        <v>43045487.899577007</v>
      </c>
      <c r="J8" s="724">
        <v>47653428.024720997</v>
      </c>
      <c r="K8" s="724">
        <v>94328317.796818987</v>
      </c>
    </row>
    <row r="9" spans="1:11" ht="12.75">
      <c r="A9" s="453">
        <v>4</v>
      </c>
      <c r="B9" s="486" t="s">
        <v>513</v>
      </c>
      <c r="C9" s="730">
        <v>604389.03940000001</v>
      </c>
      <c r="D9" s="730">
        <v>452914.80432000005</v>
      </c>
      <c r="E9" s="730">
        <v>0</v>
      </c>
      <c r="F9" s="730">
        <v>0</v>
      </c>
      <c r="G9" s="730">
        <v>67991660.619575024</v>
      </c>
      <c r="H9" s="730">
        <v>0</v>
      </c>
      <c r="I9" s="730">
        <v>2780081.9422599999</v>
      </c>
      <c r="J9" s="730">
        <v>120145.49801699999</v>
      </c>
      <c r="K9" s="730">
        <v>8784116.7451280076</v>
      </c>
    </row>
    <row r="10" spans="1:11" ht="12.75">
      <c r="A10" s="453">
        <v>5</v>
      </c>
      <c r="B10" s="475" t="s">
        <v>514</v>
      </c>
      <c r="C10" s="730"/>
      <c r="D10" s="730"/>
      <c r="E10" s="730"/>
      <c r="F10" s="730"/>
      <c r="G10" s="730"/>
      <c r="H10" s="730"/>
      <c r="I10" s="730"/>
      <c r="J10" s="730"/>
      <c r="K10" s="730">
        <v>0</v>
      </c>
    </row>
    <row r="11" spans="1:11" ht="12.75">
      <c r="A11" s="453">
        <v>6</v>
      </c>
      <c r="B11" s="475" t="s">
        <v>515</v>
      </c>
      <c r="C11" s="730">
        <v>47118.6</v>
      </c>
      <c r="D11" s="730">
        <v>0</v>
      </c>
      <c r="E11" s="730">
        <v>0</v>
      </c>
      <c r="F11" s="730">
        <v>0</v>
      </c>
      <c r="G11" s="730">
        <v>1013286.5</v>
      </c>
      <c r="H11" s="730">
        <v>0</v>
      </c>
      <c r="I11" s="730">
        <v>0</v>
      </c>
      <c r="J11" s="730">
        <v>0</v>
      </c>
      <c r="K11" s="730">
        <v>94846</v>
      </c>
    </row>
    <row r="13" spans="1:11" ht="15">
      <c r="B13" s="53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5" zoomScaleNormal="85" workbookViewId="0">
      <selection activeCell="F34" sqref="F34"/>
    </sheetView>
  </sheetViews>
  <sheetFormatPr defaultColWidth="8.7109375" defaultRowHeight="15"/>
  <cols>
    <col min="1" max="1" width="10" style="536" bestFit="1" customWidth="1"/>
    <col min="2" max="2" width="71.7109375" style="536" customWidth="1"/>
    <col min="3" max="3" width="15" style="536" bestFit="1" customWidth="1"/>
    <col min="4" max="7" width="15.5703125" style="536" customWidth="1"/>
    <col min="8" max="8" width="15" style="536" bestFit="1" customWidth="1"/>
    <col min="9" max="12" width="17.28515625" style="536" customWidth="1"/>
    <col min="13" max="13" width="12.85546875" style="536" bestFit="1" customWidth="1"/>
    <col min="14" max="17" width="16.140625" style="536" customWidth="1"/>
    <col min="18" max="18" width="12.28515625" style="536" bestFit="1" customWidth="1"/>
    <col min="19" max="19" width="46.85546875" style="536" bestFit="1" customWidth="1"/>
    <col min="20" max="20" width="43.42578125" style="536" bestFit="1" customWidth="1"/>
    <col min="21" max="21" width="45.85546875" style="536" bestFit="1" customWidth="1"/>
    <col min="22" max="22" width="43.42578125" style="536" bestFit="1" customWidth="1"/>
    <col min="23" max="16384" width="8.7109375" style="536"/>
  </cols>
  <sheetData>
    <row r="1" spans="1:22">
      <c r="A1" s="366" t="s">
        <v>30</v>
      </c>
      <c r="B1" s="450" t="str">
        <f>'Info '!C2</f>
        <v>JSC "BASISBANK"</v>
      </c>
    </row>
    <row r="2" spans="1:22">
      <c r="A2" s="367" t="s">
        <v>31</v>
      </c>
      <c r="B2" s="449">
        <f>'1. key ratios '!B2</f>
        <v>45107</v>
      </c>
    </row>
    <row r="3" spans="1:22">
      <c r="A3" s="368" t="s">
        <v>530</v>
      </c>
      <c r="B3" s="465"/>
    </row>
    <row r="4" spans="1:22">
      <c r="A4" s="368"/>
      <c r="B4" s="465"/>
    </row>
    <row r="5" spans="1:22" ht="24" customHeight="1">
      <c r="A5" s="848" t="s">
        <v>531</v>
      </c>
      <c r="B5" s="849"/>
      <c r="C5" s="853" t="s">
        <v>688</v>
      </c>
      <c r="D5" s="853"/>
      <c r="E5" s="853"/>
      <c r="F5" s="853"/>
      <c r="G5" s="853"/>
      <c r="H5" s="853" t="s">
        <v>549</v>
      </c>
      <c r="I5" s="853"/>
      <c r="J5" s="853"/>
      <c r="K5" s="853"/>
      <c r="L5" s="853"/>
      <c r="M5" s="853" t="s">
        <v>661</v>
      </c>
      <c r="N5" s="853"/>
      <c r="O5" s="853"/>
      <c r="P5" s="853"/>
      <c r="Q5" s="853"/>
      <c r="R5" s="852" t="s">
        <v>532</v>
      </c>
      <c r="S5" s="852" t="s">
        <v>546</v>
      </c>
      <c r="T5" s="852" t="s">
        <v>547</v>
      </c>
      <c r="U5" s="852" t="s">
        <v>697</v>
      </c>
      <c r="V5" s="852" t="s">
        <v>698</v>
      </c>
    </row>
    <row r="6" spans="1:22" ht="36" customHeight="1">
      <c r="A6" s="850"/>
      <c r="B6" s="851"/>
      <c r="C6" s="547"/>
      <c r="D6" s="463" t="s">
        <v>682</v>
      </c>
      <c r="E6" s="463" t="s">
        <v>681</v>
      </c>
      <c r="F6" s="463" t="s">
        <v>680</v>
      </c>
      <c r="G6" s="463" t="s">
        <v>679</v>
      </c>
      <c r="H6" s="547"/>
      <c r="I6" s="463" t="s">
        <v>682</v>
      </c>
      <c r="J6" s="463" t="s">
        <v>681</v>
      </c>
      <c r="K6" s="463" t="s">
        <v>680</v>
      </c>
      <c r="L6" s="463" t="s">
        <v>679</v>
      </c>
      <c r="M6" s="547"/>
      <c r="N6" s="463" t="s">
        <v>682</v>
      </c>
      <c r="O6" s="463" t="s">
        <v>681</v>
      </c>
      <c r="P6" s="463" t="s">
        <v>680</v>
      </c>
      <c r="Q6" s="463" t="s">
        <v>679</v>
      </c>
      <c r="R6" s="852"/>
      <c r="S6" s="852"/>
      <c r="T6" s="852"/>
      <c r="U6" s="852"/>
      <c r="V6" s="852"/>
    </row>
    <row r="7" spans="1:22">
      <c r="A7" s="545">
        <v>1</v>
      </c>
      <c r="B7" s="546" t="s">
        <v>540</v>
      </c>
      <c r="C7" s="687">
        <v>7107250.0806999998</v>
      </c>
      <c r="D7" s="687">
        <v>4803365.9966000002</v>
      </c>
      <c r="E7" s="687">
        <v>519252.93710000004</v>
      </c>
      <c r="F7" s="687">
        <v>1784631.1470000001</v>
      </c>
      <c r="G7" s="687">
        <v>0</v>
      </c>
      <c r="H7" s="687">
        <v>8002718.3625000007</v>
      </c>
      <c r="I7" s="687">
        <v>4868549.1410000008</v>
      </c>
      <c r="J7" s="687">
        <v>550285.85</v>
      </c>
      <c r="K7" s="687">
        <v>2583883.3714999999</v>
      </c>
      <c r="L7" s="687">
        <v>0</v>
      </c>
      <c r="M7" s="687">
        <v>1905873.1406047035</v>
      </c>
      <c r="N7" s="687">
        <v>54891.51382284487</v>
      </c>
      <c r="O7" s="687">
        <v>7530.2451998567858</v>
      </c>
      <c r="P7" s="687">
        <v>1843451.3815820017</v>
      </c>
      <c r="Q7" s="687">
        <v>0</v>
      </c>
      <c r="R7" s="533">
        <v>512</v>
      </c>
      <c r="S7" s="688">
        <v>0.15266930031948883</v>
      </c>
      <c r="T7" s="688">
        <v>0.15201277955271567</v>
      </c>
      <c r="U7" s="688">
        <v>0.22646459999999999</v>
      </c>
      <c r="V7" s="689">
        <v>34.377063</v>
      </c>
    </row>
    <row r="8" spans="1:22">
      <c r="A8" s="545">
        <v>2</v>
      </c>
      <c r="B8" s="544" t="s">
        <v>539</v>
      </c>
      <c r="C8" s="687">
        <v>226101283.99809998</v>
      </c>
      <c r="D8" s="687">
        <v>209025501.72319999</v>
      </c>
      <c r="E8" s="687">
        <v>7214355.2022000002</v>
      </c>
      <c r="F8" s="687">
        <v>9861427.0727000013</v>
      </c>
      <c r="G8" s="687">
        <v>0</v>
      </c>
      <c r="H8" s="687">
        <v>228226730.06069902</v>
      </c>
      <c r="I8" s="687">
        <v>209905101.18859902</v>
      </c>
      <c r="J8" s="687">
        <v>7427649.0798999993</v>
      </c>
      <c r="K8" s="687">
        <v>10893979.792199999</v>
      </c>
      <c r="L8" s="687">
        <v>0</v>
      </c>
      <c r="M8" s="687">
        <v>6513828.3240974294</v>
      </c>
      <c r="N8" s="687">
        <v>1271331.7940527818</v>
      </c>
      <c r="O8" s="687">
        <v>90969.074750859902</v>
      </c>
      <c r="P8" s="687">
        <v>5151527.4552937876</v>
      </c>
      <c r="Q8" s="687">
        <v>0</v>
      </c>
      <c r="R8" s="533">
        <v>22417</v>
      </c>
      <c r="S8" s="688">
        <v>0.14282906418932387</v>
      </c>
      <c r="T8" s="688">
        <v>0.14247719464461966</v>
      </c>
      <c r="U8" s="688">
        <v>0.14675959999999999</v>
      </c>
      <c r="V8" s="689">
        <v>54.096571599999997</v>
      </c>
    </row>
    <row r="9" spans="1:22">
      <c r="A9" s="545">
        <v>3</v>
      </c>
      <c r="B9" s="544" t="s">
        <v>538</v>
      </c>
      <c r="C9" s="687">
        <v>0</v>
      </c>
      <c r="D9" s="687">
        <v>0</v>
      </c>
      <c r="E9" s="687">
        <v>0</v>
      </c>
      <c r="F9" s="687">
        <v>0</v>
      </c>
      <c r="G9" s="687">
        <v>0</v>
      </c>
      <c r="H9" s="687">
        <v>0</v>
      </c>
      <c r="I9" s="687">
        <v>0</v>
      </c>
      <c r="J9" s="687">
        <v>0</v>
      </c>
      <c r="K9" s="687">
        <v>0</v>
      </c>
      <c r="L9" s="687">
        <v>0</v>
      </c>
      <c r="M9" s="687">
        <v>0</v>
      </c>
      <c r="N9" s="687">
        <v>0</v>
      </c>
      <c r="O9" s="687">
        <v>0</v>
      </c>
      <c r="P9" s="687">
        <v>0</v>
      </c>
      <c r="Q9" s="687">
        <v>0</v>
      </c>
      <c r="R9" s="533">
        <v>0</v>
      </c>
      <c r="S9" s="688">
        <v>0</v>
      </c>
      <c r="T9" s="688">
        <v>0</v>
      </c>
      <c r="U9" s="688">
        <v>0</v>
      </c>
      <c r="V9" s="689">
        <v>0</v>
      </c>
    </row>
    <row r="10" spans="1:22">
      <c r="A10" s="545">
        <v>4</v>
      </c>
      <c r="B10" s="544" t="s">
        <v>537</v>
      </c>
      <c r="C10" s="687">
        <v>254782.5</v>
      </c>
      <c r="D10" s="687">
        <v>246610.18</v>
      </c>
      <c r="E10" s="687">
        <v>1961.32</v>
      </c>
      <c r="F10" s="687">
        <v>6211</v>
      </c>
      <c r="G10" s="687">
        <v>0</v>
      </c>
      <c r="H10" s="687">
        <v>255155.4325</v>
      </c>
      <c r="I10" s="687">
        <v>246719.11249999999</v>
      </c>
      <c r="J10" s="687">
        <v>1961.32</v>
      </c>
      <c r="K10" s="687">
        <v>6475</v>
      </c>
      <c r="L10" s="687">
        <v>0</v>
      </c>
      <c r="M10" s="687">
        <v>4242.137614851772</v>
      </c>
      <c r="N10" s="687">
        <v>1818.9628158827099</v>
      </c>
      <c r="O10" s="687">
        <v>15.795105717721245</v>
      </c>
      <c r="P10" s="687">
        <v>2407.3796932513405</v>
      </c>
      <c r="Q10" s="687">
        <v>0</v>
      </c>
      <c r="R10" s="533">
        <v>106</v>
      </c>
      <c r="S10" s="688">
        <v>2.7902327118960134E-2</v>
      </c>
      <c r="T10" s="688">
        <v>6.5081200000000006E-2</v>
      </c>
      <c r="U10" s="688">
        <v>1.3784899999999999E-2</v>
      </c>
      <c r="V10" s="689">
        <v>18.127502799999998</v>
      </c>
    </row>
    <row r="11" spans="1:22">
      <c r="A11" s="545">
        <v>5</v>
      </c>
      <c r="B11" s="544" t="s">
        <v>536</v>
      </c>
      <c r="C11" s="687">
        <v>1406507.2507999998</v>
      </c>
      <c r="D11" s="687">
        <v>1340421.8284999998</v>
      </c>
      <c r="E11" s="687">
        <v>25124.582300000002</v>
      </c>
      <c r="F11" s="687">
        <v>40960.839999999997</v>
      </c>
      <c r="G11" s="687">
        <v>0</v>
      </c>
      <c r="H11" s="687">
        <v>1419107.8362</v>
      </c>
      <c r="I11" s="687">
        <v>1347733.4702999999</v>
      </c>
      <c r="J11" s="687">
        <v>25684.472300000001</v>
      </c>
      <c r="K11" s="687">
        <v>45689.893600000003</v>
      </c>
      <c r="L11" s="687">
        <v>0</v>
      </c>
      <c r="M11" s="687">
        <v>84300.428037109727</v>
      </c>
      <c r="N11" s="687">
        <v>55247.728623263742</v>
      </c>
      <c r="O11" s="687">
        <v>2732.4811192245047</v>
      </c>
      <c r="P11" s="687">
        <v>26320.218294621482</v>
      </c>
      <c r="Q11" s="687">
        <v>0</v>
      </c>
      <c r="R11" s="533">
        <v>3130</v>
      </c>
      <c r="S11" s="688">
        <v>0.1875029552143074</v>
      </c>
      <c r="T11" s="688">
        <v>0.18822249999999999</v>
      </c>
      <c r="U11" s="688">
        <v>0.1799307</v>
      </c>
      <c r="V11" s="689">
        <v>8.1354404999999996</v>
      </c>
    </row>
    <row r="12" spans="1:22">
      <c r="A12" s="545">
        <v>6</v>
      </c>
      <c r="B12" s="544" t="s">
        <v>535</v>
      </c>
      <c r="C12" s="687">
        <v>26731442.272000004</v>
      </c>
      <c r="D12" s="687">
        <v>25157230.810800005</v>
      </c>
      <c r="E12" s="687">
        <v>766925.81319999998</v>
      </c>
      <c r="F12" s="687">
        <v>807285.64799999993</v>
      </c>
      <c r="G12" s="687">
        <v>0</v>
      </c>
      <c r="H12" s="687">
        <v>27284558.489199299</v>
      </c>
      <c r="I12" s="687">
        <v>25571066.4528993</v>
      </c>
      <c r="J12" s="687">
        <v>794660.02319999994</v>
      </c>
      <c r="K12" s="687">
        <v>918832.01309999998</v>
      </c>
      <c r="L12" s="687">
        <v>0</v>
      </c>
      <c r="M12" s="687">
        <v>1852277.5775815276</v>
      </c>
      <c r="N12" s="687">
        <v>1200811.6860444627</v>
      </c>
      <c r="O12" s="687">
        <v>118347.94764427339</v>
      </c>
      <c r="P12" s="687">
        <v>533117.94389279175</v>
      </c>
      <c r="Q12" s="687">
        <v>0</v>
      </c>
      <c r="R12" s="533">
        <v>25052</v>
      </c>
      <c r="S12" s="688">
        <v>0.18317455176382286</v>
      </c>
      <c r="T12" s="688">
        <v>0.1844556</v>
      </c>
      <c r="U12" s="688">
        <v>0.18077969999999999</v>
      </c>
      <c r="V12" s="689">
        <v>15.726425000000001</v>
      </c>
    </row>
    <row r="13" spans="1:22">
      <c r="A13" s="545">
        <v>7</v>
      </c>
      <c r="B13" s="544" t="s">
        <v>534</v>
      </c>
      <c r="C13" s="687">
        <v>490972833.37160003</v>
      </c>
      <c r="D13" s="687">
        <v>441325812.10600001</v>
      </c>
      <c r="E13" s="687">
        <v>22491386.871800002</v>
      </c>
      <c r="F13" s="687">
        <v>27155634.393799998</v>
      </c>
      <c r="G13" s="687">
        <v>0</v>
      </c>
      <c r="H13" s="687">
        <v>500046708.68649983</v>
      </c>
      <c r="I13" s="687">
        <v>446928815.05179995</v>
      </c>
      <c r="J13" s="687">
        <v>22990584.004500002</v>
      </c>
      <c r="K13" s="687">
        <v>30127309.630199894</v>
      </c>
      <c r="L13" s="687">
        <v>0</v>
      </c>
      <c r="M13" s="687">
        <v>11041268.457390733</v>
      </c>
      <c r="N13" s="687">
        <v>797103.34919872251</v>
      </c>
      <c r="O13" s="687">
        <v>149160.45631430476</v>
      </c>
      <c r="P13" s="687">
        <v>10095004.651877705</v>
      </c>
      <c r="Q13" s="687">
        <v>0</v>
      </c>
      <c r="R13" s="533">
        <v>7718</v>
      </c>
      <c r="S13" s="688">
        <v>0.11533670771876255</v>
      </c>
      <c r="T13" s="688">
        <v>0.11197749999999999</v>
      </c>
      <c r="U13" s="688">
        <v>0.11268</v>
      </c>
      <c r="V13" s="689">
        <v>108.4786984</v>
      </c>
    </row>
    <row r="14" spans="1:22">
      <c r="A14" s="538">
        <v>7.1</v>
      </c>
      <c r="B14" s="537" t="s">
        <v>543</v>
      </c>
      <c r="C14" s="687">
        <v>389768381.03390008</v>
      </c>
      <c r="D14" s="687">
        <v>347333678.93990004</v>
      </c>
      <c r="E14" s="687">
        <v>19302180.419999998</v>
      </c>
      <c r="F14" s="687">
        <v>23132521.674000002</v>
      </c>
      <c r="G14" s="687">
        <v>0</v>
      </c>
      <c r="H14" s="687">
        <v>397272160.60729992</v>
      </c>
      <c r="I14" s="687">
        <v>351877374.80489999</v>
      </c>
      <c r="J14" s="687">
        <v>19733981.953400001</v>
      </c>
      <c r="K14" s="687">
        <v>25660803.848999891</v>
      </c>
      <c r="L14" s="687">
        <v>0</v>
      </c>
      <c r="M14" s="687">
        <v>9376353.4846284986</v>
      </c>
      <c r="N14" s="687">
        <v>636240.98872177082</v>
      </c>
      <c r="O14" s="687">
        <v>127109.59300875463</v>
      </c>
      <c r="P14" s="687">
        <v>8613002.9028979726</v>
      </c>
      <c r="Q14" s="687">
        <v>0</v>
      </c>
      <c r="R14" s="533">
        <v>6031</v>
      </c>
      <c r="S14" s="688">
        <v>0.1130835488831029</v>
      </c>
      <c r="T14" s="688">
        <v>0.1082224</v>
      </c>
      <c r="U14" s="688">
        <v>0.1099818</v>
      </c>
      <c r="V14" s="689">
        <v>109.07133519999999</v>
      </c>
    </row>
    <row r="15" spans="1:22">
      <c r="A15" s="538">
        <v>7.2</v>
      </c>
      <c r="B15" s="537" t="s">
        <v>545</v>
      </c>
      <c r="C15" s="687">
        <v>78854048.159400001</v>
      </c>
      <c r="D15" s="687">
        <v>72378371.785799995</v>
      </c>
      <c r="E15" s="687">
        <v>2741730.8758999999</v>
      </c>
      <c r="F15" s="687">
        <v>3733945.4977000002</v>
      </c>
      <c r="G15" s="687">
        <v>0</v>
      </c>
      <c r="H15" s="687">
        <v>80253063.312599987</v>
      </c>
      <c r="I15" s="687">
        <v>73277378.430899993</v>
      </c>
      <c r="J15" s="687">
        <v>2811181.6101000002</v>
      </c>
      <c r="K15" s="687">
        <v>4164503.2716000001</v>
      </c>
      <c r="L15" s="687">
        <v>0</v>
      </c>
      <c r="M15" s="687">
        <v>1605637.037679303</v>
      </c>
      <c r="N15" s="687">
        <v>114685.58273385926</v>
      </c>
      <c r="O15" s="687">
        <v>21056.549735178083</v>
      </c>
      <c r="P15" s="687">
        <v>1469894.9052102657</v>
      </c>
      <c r="Q15" s="687">
        <v>0</v>
      </c>
      <c r="R15" s="533">
        <v>1161</v>
      </c>
      <c r="S15" s="688">
        <v>0.12503541100797602</v>
      </c>
      <c r="T15" s="688">
        <v>0.1248562</v>
      </c>
      <c r="U15" s="688">
        <v>0.1247727</v>
      </c>
      <c r="V15" s="689">
        <v>108.05657979999999</v>
      </c>
    </row>
    <row r="16" spans="1:22">
      <c r="A16" s="538">
        <v>7.3</v>
      </c>
      <c r="B16" s="537" t="s">
        <v>542</v>
      </c>
      <c r="C16" s="687">
        <v>22350404.178300001</v>
      </c>
      <c r="D16" s="687">
        <v>21613761.3803</v>
      </c>
      <c r="E16" s="687">
        <v>447475.5759</v>
      </c>
      <c r="F16" s="687">
        <v>289167.22210000001</v>
      </c>
      <c r="G16" s="687">
        <v>0</v>
      </c>
      <c r="H16" s="687">
        <v>22521484.766600005</v>
      </c>
      <c r="I16" s="687">
        <v>21774061.816000007</v>
      </c>
      <c r="J16" s="687">
        <v>445420.44099999999</v>
      </c>
      <c r="K16" s="687">
        <v>302002.50959999999</v>
      </c>
      <c r="L16" s="687">
        <v>0</v>
      </c>
      <c r="M16" s="687">
        <v>59277.935082930555</v>
      </c>
      <c r="N16" s="687">
        <v>46176.777743092331</v>
      </c>
      <c r="O16" s="687">
        <v>994.31357037203463</v>
      </c>
      <c r="P16" s="687">
        <v>12106.84376946619</v>
      </c>
      <c r="Q16" s="687">
        <v>0</v>
      </c>
      <c r="R16" s="533">
        <v>526</v>
      </c>
      <c r="S16" s="688">
        <v>0.1194707143828924</v>
      </c>
      <c r="T16" s="688">
        <v>0.1177792</v>
      </c>
      <c r="U16" s="688">
        <v>0.1170702</v>
      </c>
      <c r="V16" s="689">
        <v>99.632982200000001</v>
      </c>
    </row>
    <row r="17" spans="1:22">
      <c r="A17" s="545">
        <v>8</v>
      </c>
      <c r="B17" s="544" t="s">
        <v>541</v>
      </c>
      <c r="C17" s="687">
        <v>0</v>
      </c>
      <c r="D17" s="687">
        <v>0</v>
      </c>
      <c r="E17" s="687">
        <v>0</v>
      </c>
      <c r="F17" s="687">
        <v>0</v>
      </c>
      <c r="G17" s="687">
        <v>0</v>
      </c>
      <c r="H17" s="687">
        <v>0</v>
      </c>
      <c r="I17" s="687">
        <v>0</v>
      </c>
      <c r="J17" s="687">
        <v>0</v>
      </c>
      <c r="K17" s="687">
        <v>0</v>
      </c>
      <c r="L17" s="687">
        <v>0</v>
      </c>
      <c r="M17" s="687">
        <v>0</v>
      </c>
      <c r="N17" s="687">
        <v>0</v>
      </c>
      <c r="O17" s="687">
        <v>0</v>
      </c>
      <c r="P17" s="687">
        <v>0</v>
      </c>
      <c r="Q17" s="687">
        <v>0</v>
      </c>
      <c r="R17" s="533">
        <v>0</v>
      </c>
      <c r="S17" s="688">
        <v>0</v>
      </c>
      <c r="T17" s="688">
        <v>0</v>
      </c>
      <c r="U17" s="688">
        <v>0</v>
      </c>
      <c r="V17" s="689">
        <v>0</v>
      </c>
    </row>
    <row r="18" spans="1:22">
      <c r="A18" s="543">
        <v>9</v>
      </c>
      <c r="B18" s="542" t="s">
        <v>533</v>
      </c>
      <c r="C18" s="690">
        <v>0</v>
      </c>
      <c r="D18" s="690">
        <v>0</v>
      </c>
      <c r="E18" s="690">
        <v>0</v>
      </c>
      <c r="F18" s="690">
        <v>0</v>
      </c>
      <c r="G18" s="690">
        <v>0</v>
      </c>
      <c r="H18" s="690">
        <v>65.8566</v>
      </c>
      <c r="I18" s="690">
        <v>65.8566</v>
      </c>
      <c r="J18" s="690">
        <v>0</v>
      </c>
      <c r="K18" s="690">
        <v>0</v>
      </c>
      <c r="L18" s="690">
        <v>0</v>
      </c>
      <c r="M18" s="690">
        <v>0.17414192599199615</v>
      </c>
      <c r="N18" s="690">
        <v>0.17414192599199615</v>
      </c>
      <c r="O18" s="690">
        <v>0</v>
      </c>
      <c r="P18" s="690">
        <v>0</v>
      </c>
      <c r="Q18" s="690">
        <v>0</v>
      </c>
      <c r="R18" s="541">
        <v>1</v>
      </c>
      <c r="S18" s="691">
        <v>0</v>
      </c>
      <c r="T18" s="691">
        <v>0</v>
      </c>
      <c r="U18" s="691">
        <v>0</v>
      </c>
      <c r="V18" s="692">
        <v>0</v>
      </c>
    </row>
    <row r="19" spans="1:22">
      <c r="A19" s="540">
        <v>10</v>
      </c>
      <c r="B19" s="539" t="s">
        <v>544</v>
      </c>
      <c r="C19" s="693">
        <v>752574099.4732002</v>
      </c>
      <c r="D19" s="693">
        <v>681898942.64510012</v>
      </c>
      <c r="E19" s="693">
        <v>31019006.726600002</v>
      </c>
      <c r="F19" s="693">
        <v>39656150.101499997</v>
      </c>
      <c r="G19" s="693">
        <v>0</v>
      </c>
      <c r="H19" s="693">
        <v>765235044.72419834</v>
      </c>
      <c r="I19" s="693">
        <v>688868050.27369845</v>
      </c>
      <c r="J19" s="693">
        <v>31790824.749900006</v>
      </c>
      <c r="K19" s="693">
        <v>44576169.700599894</v>
      </c>
      <c r="L19" s="693">
        <v>0</v>
      </c>
      <c r="M19" s="693">
        <v>21401790.239468277</v>
      </c>
      <c r="N19" s="693">
        <v>3381205.2086998839</v>
      </c>
      <c r="O19" s="693">
        <v>368756.00013423711</v>
      </c>
      <c r="P19" s="693">
        <v>17651829.030634157</v>
      </c>
      <c r="Q19" s="693">
        <v>0</v>
      </c>
      <c r="R19" s="694">
        <v>58936</v>
      </c>
      <c r="S19" s="695">
        <v>0.14240292951909456</v>
      </c>
      <c r="T19" s="695">
        <v>0.13992621517927964</v>
      </c>
      <c r="U19" s="695">
        <v>0.12650449999999999</v>
      </c>
      <c r="V19" s="696">
        <v>87.927787800000004</v>
      </c>
    </row>
    <row r="20" spans="1:22" ht="25.5">
      <c r="A20" s="538">
        <v>10.1</v>
      </c>
      <c r="B20" s="537" t="s">
        <v>548</v>
      </c>
      <c r="C20" s="687">
        <v>0</v>
      </c>
      <c r="D20" s="687">
        <v>0</v>
      </c>
      <c r="E20" s="687">
        <v>0</v>
      </c>
      <c r="F20" s="687">
        <v>0</v>
      </c>
      <c r="G20" s="687">
        <v>0</v>
      </c>
      <c r="H20" s="687">
        <v>0</v>
      </c>
      <c r="I20" s="687">
        <v>0</v>
      </c>
      <c r="J20" s="687">
        <v>0</v>
      </c>
      <c r="K20" s="687">
        <v>0</v>
      </c>
      <c r="L20" s="687">
        <v>0</v>
      </c>
      <c r="M20" s="687">
        <v>0</v>
      </c>
      <c r="N20" s="687">
        <v>0</v>
      </c>
      <c r="O20" s="687">
        <v>0</v>
      </c>
      <c r="P20" s="687">
        <v>0</v>
      </c>
      <c r="Q20" s="687">
        <v>0</v>
      </c>
      <c r="R20" s="533">
        <v>0</v>
      </c>
      <c r="S20" s="533">
        <v>0</v>
      </c>
      <c r="T20" s="533">
        <v>0</v>
      </c>
      <c r="U20" s="688">
        <v>0</v>
      </c>
      <c r="V20" s="68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37" zoomScale="80" zoomScaleNormal="80" workbookViewId="0">
      <selection activeCell="B49" sqref="B49:B52"/>
    </sheetView>
  </sheetViews>
  <sheetFormatPr defaultRowHeight="15"/>
  <cols>
    <col min="1" max="1" width="8.7109375" style="403"/>
    <col min="2" max="2" width="69.28515625" style="404" customWidth="1"/>
    <col min="3" max="3" width="16.140625" customWidth="1"/>
    <col min="4" max="4" width="16.28515625" customWidth="1"/>
    <col min="5" max="5" width="15.140625" bestFit="1" customWidth="1"/>
    <col min="6" max="6" width="14.5703125" customWidth="1"/>
    <col min="7" max="7" width="16" customWidth="1"/>
    <col min="8" max="8" width="15.140625" bestFit="1" customWidth="1"/>
  </cols>
  <sheetData>
    <row r="1" spans="1:8" s="5" customFormat="1" ht="14.25">
      <c r="A1" s="2" t="s">
        <v>30</v>
      </c>
      <c r="B1" s="3" t="str">
        <f>'Info '!C2</f>
        <v>JSC "BASISBANK"</v>
      </c>
      <c r="C1" s="3"/>
      <c r="D1" s="4"/>
      <c r="E1" s="4"/>
      <c r="F1" s="4"/>
      <c r="G1" s="4"/>
    </row>
    <row r="2" spans="1:8" s="5" customFormat="1" ht="14.25">
      <c r="A2" s="2" t="s">
        <v>31</v>
      </c>
      <c r="B2" s="324">
        <f>'1. key ratios '!B2</f>
        <v>45107</v>
      </c>
      <c r="C2" s="6"/>
      <c r="D2" s="7"/>
      <c r="E2" s="7"/>
      <c r="F2" s="7"/>
      <c r="G2" s="7"/>
      <c r="H2" s="8"/>
    </row>
    <row r="3" spans="1:8" s="5" customFormat="1" thickBot="1">
      <c r="A3" s="2"/>
      <c r="B3" s="6"/>
      <c r="C3" s="6"/>
      <c r="D3" s="7"/>
      <c r="E3" s="7"/>
      <c r="F3" s="7"/>
      <c r="G3" s="7"/>
      <c r="H3" s="8"/>
    </row>
    <row r="4" spans="1:8" ht="21" customHeight="1">
      <c r="A4" s="742" t="s">
        <v>6</v>
      </c>
      <c r="B4" s="743" t="s">
        <v>555</v>
      </c>
      <c r="C4" s="745" t="s">
        <v>556</v>
      </c>
      <c r="D4" s="745"/>
      <c r="E4" s="745"/>
      <c r="F4" s="745" t="s">
        <v>557</v>
      </c>
      <c r="G4" s="745"/>
      <c r="H4" s="746"/>
    </row>
    <row r="5" spans="1:8" ht="21" customHeight="1">
      <c r="A5" s="742"/>
      <c r="B5" s="744"/>
      <c r="C5" s="373" t="s">
        <v>32</v>
      </c>
      <c r="D5" s="373" t="s">
        <v>33</v>
      </c>
      <c r="E5" s="373" t="s">
        <v>34</v>
      </c>
      <c r="F5" s="373" t="s">
        <v>32</v>
      </c>
      <c r="G5" s="373" t="s">
        <v>33</v>
      </c>
      <c r="H5" s="373" t="s">
        <v>34</v>
      </c>
    </row>
    <row r="6" spans="1:8" ht="26.45" customHeight="1">
      <c r="A6" s="742"/>
      <c r="B6" s="374" t="s">
        <v>558</v>
      </c>
      <c r="C6" s="747"/>
      <c r="D6" s="748"/>
      <c r="E6" s="748"/>
      <c r="F6" s="748"/>
      <c r="G6" s="748"/>
      <c r="H6" s="749"/>
    </row>
    <row r="7" spans="1:8" ht="23.1" customHeight="1">
      <c r="A7" s="375">
        <v>1</v>
      </c>
      <c r="B7" s="376" t="s">
        <v>559</v>
      </c>
      <c r="C7" s="588">
        <f>SUM(C8:C10)</f>
        <v>76109457.769999996</v>
      </c>
      <c r="D7" s="588">
        <f>SUM(D8:D10)</f>
        <v>313868894.57999998</v>
      </c>
      <c r="E7" s="705">
        <f>C7+D7</f>
        <v>389978352.34999996</v>
      </c>
      <c r="F7" s="588">
        <f>SUM(F8:F10)</f>
        <v>65976704.858440533</v>
      </c>
      <c r="G7" s="588">
        <f>SUM(G8:G10)</f>
        <v>331500298.23482692</v>
      </c>
      <c r="H7" s="705">
        <f>F7+G7</f>
        <v>397477003.09326744</v>
      </c>
    </row>
    <row r="8" spans="1:8">
      <c r="A8" s="375">
        <v>1.1000000000000001</v>
      </c>
      <c r="B8" s="377" t="s">
        <v>560</v>
      </c>
      <c r="C8" s="588">
        <v>35480054.049999997</v>
      </c>
      <c r="D8" s="588">
        <v>30140883.189999998</v>
      </c>
      <c r="E8" s="705">
        <f t="shared" ref="E8:E36" si="0">C8+D8</f>
        <v>65620937.239999995</v>
      </c>
      <c r="F8" s="588">
        <v>41584586.949999996</v>
      </c>
      <c r="G8" s="588">
        <v>39735722.857999995</v>
      </c>
      <c r="H8" s="705">
        <f t="shared" ref="H8:H36" si="1">F8+G8</f>
        <v>81320309.807999998</v>
      </c>
    </row>
    <row r="9" spans="1:8">
      <c r="A9" s="375">
        <v>1.2</v>
      </c>
      <c r="B9" s="377" t="s">
        <v>561</v>
      </c>
      <c r="C9" s="588">
        <v>17736898.300000001</v>
      </c>
      <c r="D9" s="588">
        <v>217181913.64999998</v>
      </c>
      <c r="E9" s="705">
        <f t="shared" si="0"/>
        <v>234918811.94999999</v>
      </c>
      <c r="F9" s="588">
        <v>23436230.691132978</v>
      </c>
      <c r="G9" s="588">
        <v>220355210.15073866</v>
      </c>
      <c r="H9" s="705">
        <f t="shared" si="1"/>
        <v>243791440.84187162</v>
      </c>
    </row>
    <row r="10" spans="1:8">
      <c r="A10" s="375">
        <v>1.3</v>
      </c>
      <c r="B10" s="377" t="s">
        <v>562</v>
      </c>
      <c r="C10" s="588">
        <v>22892505.420000002</v>
      </c>
      <c r="D10" s="588">
        <v>66546097.740000002</v>
      </c>
      <c r="E10" s="705">
        <f t="shared" si="0"/>
        <v>89438603.159999996</v>
      </c>
      <c r="F10" s="588">
        <v>955887.21730755828</v>
      </c>
      <c r="G10" s="588">
        <v>71409365.2260883</v>
      </c>
      <c r="H10" s="705">
        <f t="shared" si="1"/>
        <v>72365252.443395853</v>
      </c>
    </row>
    <row r="11" spans="1:8">
      <c r="A11" s="375">
        <v>2</v>
      </c>
      <c r="B11" s="378" t="s">
        <v>563</v>
      </c>
      <c r="C11" s="588">
        <v>183000</v>
      </c>
      <c r="D11" s="588">
        <v>0</v>
      </c>
      <c r="E11" s="705">
        <f t="shared" si="0"/>
        <v>183000</v>
      </c>
      <c r="F11" s="588">
        <v>62704.66</v>
      </c>
      <c r="G11" s="588">
        <v>0</v>
      </c>
      <c r="H11" s="705">
        <f t="shared" si="1"/>
        <v>62704.66</v>
      </c>
    </row>
    <row r="12" spans="1:8">
      <c r="A12" s="375">
        <v>2.1</v>
      </c>
      <c r="B12" s="379" t="s">
        <v>564</v>
      </c>
      <c r="C12" s="588">
        <v>183000</v>
      </c>
      <c r="D12" s="588">
        <v>0</v>
      </c>
      <c r="E12" s="705">
        <f t="shared" si="0"/>
        <v>183000</v>
      </c>
      <c r="F12" s="588">
        <v>62704.66</v>
      </c>
      <c r="G12" s="588">
        <v>0</v>
      </c>
      <c r="H12" s="705">
        <f t="shared" si="1"/>
        <v>62704.66</v>
      </c>
    </row>
    <row r="13" spans="1:8" ht="26.45" customHeight="1">
      <c r="A13" s="375">
        <v>3</v>
      </c>
      <c r="B13" s="380" t="s">
        <v>565</v>
      </c>
      <c r="C13" s="588"/>
      <c r="D13" s="588"/>
      <c r="E13" s="705">
        <f t="shared" si="0"/>
        <v>0</v>
      </c>
      <c r="F13" s="588"/>
      <c r="G13" s="588"/>
      <c r="H13" s="705">
        <f t="shared" si="1"/>
        <v>0</v>
      </c>
    </row>
    <row r="14" spans="1:8" ht="26.45" customHeight="1">
      <c r="A14" s="375">
        <v>4</v>
      </c>
      <c r="B14" s="381" t="s">
        <v>566</v>
      </c>
      <c r="C14" s="588"/>
      <c r="D14" s="588"/>
      <c r="E14" s="705">
        <f t="shared" si="0"/>
        <v>0</v>
      </c>
      <c r="F14" s="588"/>
      <c r="G14" s="588"/>
      <c r="H14" s="705">
        <f t="shared" si="1"/>
        <v>0</v>
      </c>
    </row>
    <row r="15" spans="1:8" ht="24.6" customHeight="1">
      <c r="A15" s="375">
        <v>5</v>
      </c>
      <c r="B15" s="382" t="s">
        <v>567</v>
      </c>
      <c r="C15" s="589">
        <f>SUM(C16:C18)</f>
        <v>224231362.63</v>
      </c>
      <c r="D15" s="589">
        <f>SUM(D16:D18)</f>
        <v>0</v>
      </c>
      <c r="E15" s="706">
        <f t="shared" si="0"/>
        <v>224231362.63</v>
      </c>
      <c r="F15" s="589">
        <f>SUM(F16:F18)</f>
        <v>125382108.91067669</v>
      </c>
      <c r="G15" s="589">
        <f>SUM(G16:G18)</f>
        <v>0</v>
      </c>
      <c r="H15" s="706">
        <f t="shared" si="1"/>
        <v>125382108.91067669</v>
      </c>
    </row>
    <row r="16" spans="1:8">
      <c r="A16" s="375">
        <v>5.0999999999999996</v>
      </c>
      <c r="B16" s="383" t="s">
        <v>568</v>
      </c>
      <c r="C16" s="588"/>
      <c r="D16" s="588"/>
      <c r="E16" s="705">
        <f t="shared" si="0"/>
        <v>0</v>
      </c>
      <c r="F16" s="588"/>
      <c r="G16" s="588"/>
      <c r="H16" s="705">
        <f t="shared" si="1"/>
        <v>0</v>
      </c>
    </row>
    <row r="17" spans="1:8">
      <c r="A17" s="375">
        <v>5.2</v>
      </c>
      <c r="B17" s="383" t="s">
        <v>569</v>
      </c>
      <c r="C17" s="588">
        <v>224231362.63</v>
      </c>
      <c r="D17" s="588">
        <v>0</v>
      </c>
      <c r="E17" s="705">
        <f t="shared" si="0"/>
        <v>224231362.63</v>
      </c>
      <c r="F17" s="588">
        <v>125382108.91067669</v>
      </c>
      <c r="G17" s="588">
        <v>0</v>
      </c>
      <c r="H17" s="705">
        <f t="shared" si="1"/>
        <v>125382108.91067669</v>
      </c>
    </row>
    <row r="18" spans="1:8">
      <c r="A18" s="375">
        <v>5.3</v>
      </c>
      <c r="B18" s="384" t="s">
        <v>570</v>
      </c>
      <c r="C18" s="588"/>
      <c r="D18" s="588"/>
      <c r="E18" s="705">
        <f t="shared" si="0"/>
        <v>0</v>
      </c>
      <c r="F18" s="588"/>
      <c r="G18" s="588"/>
      <c r="H18" s="705">
        <f t="shared" si="1"/>
        <v>0</v>
      </c>
    </row>
    <row r="19" spans="1:8">
      <c r="A19" s="375">
        <v>6</v>
      </c>
      <c r="B19" s="380" t="s">
        <v>571</v>
      </c>
      <c r="C19" s="588">
        <f>SUM(C20:C21)</f>
        <v>1273540585.4100001</v>
      </c>
      <c r="D19" s="588">
        <f>SUM(D20:D21)</f>
        <v>1088478632.8700001</v>
      </c>
      <c r="E19" s="705">
        <f t="shared" si="0"/>
        <v>2362019218.2800002</v>
      </c>
      <c r="F19" s="588">
        <f>SUM(F20:F21)</f>
        <v>1279303246.3356266</v>
      </c>
      <c r="G19" s="588">
        <f>SUM(G20:G21)</f>
        <v>952404889.61191642</v>
      </c>
      <c r="H19" s="705">
        <f t="shared" si="1"/>
        <v>2231708135.9475431</v>
      </c>
    </row>
    <row r="20" spans="1:8">
      <c r="A20" s="375">
        <v>6.1</v>
      </c>
      <c r="B20" s="383" t="s">
        <v>569</v>
      </c>
      <c r="C20" s="588">
        <v>189289133.44999999</v>
      </c>
      <c r="D20" s="588">
        <v>0</v>
      </c>
      <c r="E20" s="705">
        <f t="shared" si="0"/>
        <v>189289133.44999999</v>
      </c>
      <c r="F20" s="588">
        <v>216546667.25932333</v>
      </c>
      <c r="G20" s="588">
        <v>4450875.5937999999</v>
      </c>
      <c r="H20" s="705">
        <f t="shared" si="1"/>
        <v>220997542.85312334</v>
      </c>
    </row>
    <row r="21" spans="1:8">
      <c r="A21" s="375">
        <v>6.2</v>
      </c>
      <c r="B21" s="384" t="s">
        <v>570</v>
      </c>
      <c r="C21" s="588">
        <v>1084251451.96</v>
      </c>
      <c r="D21" s="588">
        <v>1088478632.8700001</v>
      </c>
      <c r="E21" s="705">
        <f t="shared" si="0"/>
        <v>2172730084.8299999</v>
      </c>
      <c r="F21" s="588">
        <v>1062756579.0763034</v>
      </c>
      <c r="G21" s="588">
        <v>947954014.01811647</v>
      </c>
      <c r="H21" s="705">
        <f t="shared" si="1"/>
        <v>2010710593.09442</v>
      </c>
    </row>
    <row r="22" spans="1:8">
      <c r="A22" s="375">
        <v>7</v>
      </c>
      <c r="B22" s="378" t="s">
        <v>572</v>
      </c>
      <c r="C22" s="588">
        <v>20859355.100000001</v>
      </c>
      <c r="D22" s="588">
        <v>0</v>
      </c>
      <c r="E22" s="705">
        <f t="shared" si="0"/>
        <v>20859355.100000001</v>
      </c>
      <c r="F22" s="588">
        <v>20796650.66</v>
      </c>
      <c r="G22" s="588">
        <v>0</v>
      </c>
      <c r="H22" s="705">
        <f t="shared" si="1"/>
        <v>20796650.66</v>
      </c>
    </row>
    <row r="23" spans="1:8">
      <c r="A23" s="375">
        <v>8</v>
      </c>
      <c r="B23" s="385" t="s">
        <v>573</v>
      </c>
      <c r="C23" s="588">
        <v>490281.32</v>
      </c>
      <c r="D23" s="588">
        <v>0</v>
      </c>
      <c r="E23" s="705">
        <f t="shared" si="0"/>
        <v>490281.32</v>
      </c>
      <c r="F23" s="588">
        <v>977280</v>
      </c>
      <c r="G23" s="588">
        <v>0</v>
      </c>
      <c r="H23" s="705">
        <f t="shared" si="1"/>
        <v>977280</v>
      </c>
    </row>
    <row r="24" spans="1:8">
      <c r="A24" s="375">
        <v>9</v>
      </c>
      <c r="B24" s="381" t="s">
        <v>574</v>
      </c>
      <c r="C24" s="588">
        <f>SUM(C25:C26)</f>
        <v>115553112.81</v>
      </c>
      <c r="D24" s="588">
        <f>SUM(D25:D26)</f>
        <v>0</v>
      </c>
      <c r="E24" s="705">
        <f t="shared" si="0"/>
        <v>115553112.81</v>
      </c>
      <c r="F24" s="588">
        <f>SUM(F25:F26)</f>
        <v>56822681.519999988</v>
      </c>
      <c r="G24" s="588">
        <f>SUM(G25:G26)</f>
        <v>0</v>
      </c>
      <c r="H24" s="705">
        <f t="shared" si="1"/>
        <v>56822681.519999988</v>
      </c>
    </row>
    <row r="25" spans="1:8">
      <c r="A25" s="375">
        <v>9.1</v>
      </c>
      <c r="B25" s="383" t="s">
        <v>575</v>
      </c>
      <c r="C25" s="588">
        <v>115553112.81</v>
      </c>
      <c r="D25" s="588">
        <v>0</v>
      </c>
      <c r="E25" s="705">
        <f t="shared" si="0"/>
        <v>115553112.81</v>
      </c>
      <c r="F25" s="588">
        <v>56822681.519999988</v>
      </c>
      <c r="G25" s="588">
        <v>0</v>
      </c>
      <c r="H25" s="705">
        <f t="shared" si="1"/>
        <v>56822681.519999988</v>
      </c>
    </row>
    <row r="26" spans="1:8">
      <c r="A26" s="375">
        <v>9.1999999999999993</v>
      </c>
      <c r="B26" s="383" t="s">
        <v>576</v>
      </c>
      <c r="C26" s="588">
        <v>0</v>
      </c>
      <c r="D26" s="588">
        <v>0</v>
      </c>
      <c r="E26" s="705">
        <f t="shared" si="0"/>
        <v>0</v>
      </c>
      <c r="F26" s="588">
        <v>0</v>
      </c>
      <c r="G26" s="588">
        <v>0</v>
      </c>
      <c r="H26" s="705">
        <f t="shared" si="1"/>
        <v>0</v>
      </c>
    </row>
    <row r="27" spans="1:8">
      <c r="A27" s="375">
        <v>10</v>
      </c>
      <c r="B27" s="381" t="s">
        <v>577</v>
      </c>
      <c r="C27" s="588">
        <f>SUM(C28:C29)</f>
        <v>9998685.1899999995</v>
      </c>
      <c r="D27" s="588">
        <f>SUM(D28:D29)</f>
        <v>0</v>
      </c>
      <c r="E27" s="705">
        <f t="shared" si="0"/>
        <v>9998685.1899999995</v>
      </c>
      <c r="F27" s="588">
        <f>SUM(F28:F29)</f>
        <v>7234278.089999998</v>
      </c>
      <c r="G27" s="588">
        <f>SUM(G28:G29)</f>
        <v>0</v>
      </c>
      <c r="H27" s="705">
        <f t="shared" si="1"/>
        <v>7234278.089999998</v>
      </c>
    </row>
    <row r="28" spans="1:8">
      <c r="A28" s="375">
        <v>10.1</v>
      </c>
      <c r="B28" s="383" t="s">
        <v>578</v>
      </c>
      <c r="C28" s="588">
        <v>0</v>
      </c>
      <c r="D28" s="588">
        <v>0</v>
      </c>
      <c r="E28" s="705">
        <f t="shared" si="0"/>
        <v>0</v>
      </c>
      <c r="F28" s="588"/>
      <c r="G28" s="588"/>
      <c r="H28" s="705">
        <f t="shared" si="1"/>
        <v>0</v>
      </c>
    </row>
    <row r="29" spans="1:8">
      <c r="A29" s="375">
        <v>10.199999999999999</v>
      </c>
      <c r="B29" s="383" t="s">
        <v>579</v>
      </c>
      <c r="C29" s="588">
        <v>9998685.1899999995</v>
      </c>
      <c r="D29" s="588">
        <v>0</v>
      </c>
      <c r="E29" s="705">
        <f t="shared" si="0"/>
        <v>9998685.1899999995</v>
      </c>
      <c r="F29" s="588">
        <v>7234278.089999998</v>
      </c>
      <c r="G29" s="588">
        <v>0</v>
      </c>
      <c r="H29" s="705">
        <f t="shared" si="1"/>
        <v>7234278.089999998</v>
      </c>
    </row>
    <row r="30" spans="1:8">
      <c r="A30" s="375">
        <v>11</v>
      </c>
      <c r="B30" s="381" t="s">
        <v>580</v>
      </c>
      <c r="C30" s="588">
        <f>SUM(C31:C32)</f>
        <v>1110812.58</v>
      </c>
      <c r="D30" s="588">
        <f>SUM(D31:D32)</f>
        <v>0</v>
      </c>
      <c r="E30" s="705">
        <f t="shared" si="0"/>
        <v>1110812.58</v>
      </c>
      <c r="F30" s="588">
        <f>SUM(F31:F32)</f>
        <v>33254</v>
      </c>
      <c r="G30" s="588">
        <f>SUM(G31:G32)</f>
        <v>0</v>
      </c>
      <c r="H30" s="705">
        <f t="shared" si="1"/>
        <v>33254</v>
      </c>
    </row>
    <row r="31" spans="1:8">
      <c r="A31" s="375">
        <v>11.1</v>
      </c>
      <c r="B31" s="383" t="s">
        <v>581</v>
      </c>
      <c r="C31" s="588">
        <v>1110812.58</v>
      </c>
      <c r="D31" s="588">
        <v>0</v>
      </c>
      <c r="E31" s="705">
        <f t="shared" si="0"/>
        <v>1110812.58</v>
      </c>
      <c r="F31" s="588">
        <v>33254</v>
      </c>
      <c r="G31" s="588">
        <v>0</v>
      </c>
      <c r="H31" s="705">
        <f t="shared" si="1"/>
        <v>33254</v>
      </c>
    </row>
    <row r="32" spans="1:8">
      <c r="A32" s="375">
        <v>11.2</v>
      </c>
      <c r="B32" s="383" t="s">
        <v>582</v>
      </c>
      <c r="C32" s="588">
        <v>0</v>
      </c>
      <c r="D32" s="588">
        <v>0</v>
      </c>
      <c r="E32" s="705">
        <f t="shared" si="0"/>
        <v>0</v>
      </c>
      <c r="F32" s="588">
        <v>0</v>
      </c>
      <c r="G32" s="588">
        <v>0</v>
      </c>
      <c r="H32" s="705">
        <f t="shared" si="1"/>
        <v>0</v>
      </c>
    </row>
    <row r="33" spans="1:8">
      <c r="A33" s="375">
        <v>13</v>
      </c>
      <c r="B33" s="381" t="s">
        <v>583</v>
      </c>
      <c r="C33" s="588">
        <v>37652737.140000001</v>
      </c>
      <c r="D33" s="588">
        <v>10771508.859999999</v>
      </c>
      <c r="E33" s="705">
        <f t="shared" si="0"/>
        <v>48424246</v>
      </c>
      <c r="F33" s="588">
        <v>31764865.051197026</v>
      </c>
      <c r="G33" s="588">
        <v>717059.51152892609</v>
      </c>
      <c r="H33" s="705">
        <f t="shared" si="1"/>
        <v>32481924.562725954</v>
      </c>
    </row>
    <row r="34" spans="1:8">
      <c r="A34" s="375">
        <v>13.1</v>
      </c>
      <c r="B34" s="386" t="s">
        <v>584</v>
      </c>
      <c r="C34" s="588">
        <v>23901714.733409338</v>
      </c>
      <c r="D34" s="588">
        <v>0</v>
      </c>
      <c r="E34" s="705">
        <f t="shared" si="0"/>
        <v>23901714.733409338</v>
      </c>
      <c r="F34" s="588">
        <v>24256941.139999997</v>
      </c>
      <c r="G34" s="588">
        <v>0</v>
      </c>
      <c r="H34" s="705">
        <f t="shared" si="1"/>
        <v>24256941.139999997</v>
      </c>
    </row>
    <row r="35" spans="1:8">
      <c r="A35" s="375">
        <v>13.2</v>
      </c>
      <c r="B35" s="386" t="s">
        <v>585</v>
      </c>
      <c r="C35" s="588"/>
      <c r="D35" s="588"/>
      <c r="E35" s="705">
        <f t="shared" si="0"/>
        <v>0</v>
      </c>
      <c r="F35" s="588"/>
      <c r="G35" s="588"/>
      <c r="H35" s="705">
        <f t="shared" si="1"/>
        <v>0</v>
      </c>
    </row>
    <row r="36" spans="1:8">
      <c r="A36" s="375">
        <v>14</v>
      </c>
      <c r="B36" s="387" t="s">
        <v>586</v>
      </c>
      <c r="C36" s="588">
        <f>SUM(C7,C11,C13,C14,C15,C19,C22,C23,C24,C27,C30,C33)</f>
        <v>1759729389.9499998</v>
      </c>
      <c r="D36" s="588">
        <f>SUM(D7,D11,D13,D14,D15,D19,D22,D23,D24,D27,D30,D33)</f>
        <v>1413119036.3099999</v>
      </c>
      <c r="E36" s="705">
        <f t="shared" si="0"/>
        <v>3172848426.2599998</v>
      </c>
      <c r="F36" s="588">
        <f>SUM(F7,F11,F13,F14,F15,F19,F22,F23,F24,F27,F30,F33)</f>
        <v>1588353774.0859408</v>
      </c>
      <c r="G36" s="588">
        <f>SUM(G7,G11,G13,G14,G15,G19,G22,G23,G24,G27,G30,G33)</f>
        <v>1284622247.3582723</v>
      </c>
      <c r="H36" s="705">
        <f t="shared" si="1"/>
        <v>2872976021.4442129</v>
      </c>
    </row>
    <row r="37" spans="1:8" ht="22.5" customHeight="1">
      <c r="A37" s="375"/>
      <c r="B37" s="388" t="s">
        <v>587</v>
      </c>
      <c r="C37" s="739"/>
      <c r="D37" s="740"/>
      <c r="E37" s="740"/>
      <c r="F37" s="740"/>
      <c r="G37" s="740"/>
      <c r="H37" s="741"/>
    </row>
    <row r="38" spans="1:8">
      <c r="A38" s="375">
        <v>15</v>
      </c>
      <c r="B38" s="389" t="s">
        <v>588</v>
      </c>
      <c r="C38" s="588"/>
      <c r="D38" s="588"/>
      <c r="E38" s="705">
        <f>C38+D38</f>
        <v>0</v>
      </c>
      <c r="F38" s="588"/>
      <c r="G38" s="588"/>
      <c r="H38" s="705">
        <f>F38+G38</f>
        <v>0</v>
      </c>
    </row>
    <row r="39" spans="1:8">
      <c r="A39" s="390">
        <v>15.1</v>
      </c>
      <c r="B39" s="391" t="s">
        <v>564</v>
      </c>
      <c r="C39" s="588"/>
      <c r="D39" s="588"/>
      <c r="E39" s="705">
        <f t="shared" ref="E39:E53" si="2">C39+D39</f>
        <v>0</v>
      </c>
      <c r="F39" s="588"/>
      <c r="G39" s="588"/>
      <c r="H39" s="705">
        <f t="shared" ref="H39:H53" si="3">F39+G39</f>
        <v>0</v>
      </c>
    </row>
    <row r="40" spans="1:8" ht="24" customHeight="1">
      <c r="A40" s="390">
        <v>16</v>
      </c>
      <c r="B40" s="378" t="s">
        <v>589</v>
      </c>
      <c r="C40" s="588"/>
      <c r="D40" s="588"/>
      <c r="E40" s="705">
        <f t="shared" si="2"/>
        <v>0</v>
      </c>
      <c r="F40" s="588"/>
      <c r="G40" s="588"/>
      <c r="H40" s="705">
        <f t="shared" si="3"/>
        <v>0</v>
      </c>
    </row>
    <row r="41" spans="1:8">
      <c r="A41" s="390">
        <v>17</v>
      </c>
      <c r="B41" s="378" t="s">
        <v>590</v>
      </c>
      <c r="C41" s="588">
        <f>SUM(C42:C45)</f>
        <v>1200783714.4099998</v>
      </c>
      <c r="D41" s="588">
        <f>SUM(D42:D45)</f>
        <v>1365864369.45</v>
      </c>
      <c r="E41" s="705">
        <f t="shared" si="2"/>
        <v>2566648083.8599997</v>
      </c>
      <c r="F41" s="588">
        <f>SUM(F42:F45)</f>
        <v>1169234382.2586999</v>
      </c>
      <c r="G41" s="588">
        <f>SUM(G42:G45)</f>
        <v>1236757774.0575042</v>
      </c>
      <c r="H41" s="705">
        <f t="shared" si="3"/>
        <v>2405992156.3162041</v>
      </c>
    </row>
    <row r="42" spans="1:8">
      <c r="A42" s="390">
        <v>17.100000000000001</v>
      </c>
      <c r="B42" s="392" t="s">
        <v>591</v>
      </c>
      <c r="C42" s="588">
        <v>995033239.63999987</v>
      </c>
      <c r="D42" s="588">
        <v>1007535264.29</v>
      </c>
      <c r="E42" s="705">
        <f t="shared" si="2"/>
        <v>2002568503.9299998</v>
      </c>
      <c r="F42" s="588">
        <v>782914860.25999999</v>
      </c>
      <c r="G42" s="588">
        <v>905545240.22477126</v>
      </c>
      <c r="H42" s="705">
        <f t="shared" si="3"/>
        <v>1688460100.4847713</v>
      </c>
    </row>
    <row r="43" spans="1:8">
      <c r="A43" s="390">
        <v>17.2</v>
      </c>
      <c r="B43" s="393" t="s">
        <v>592</v>
      </c>
      <c r="C43" s="588">
        <v>203782087.04999998</v>
      </c>
      <c r="D43" s="588">
        <v>343355962.23000002</v>
      </c>
      <c r="E43" s="705">
        <f t="shared" si="2"/>
        <v>547138049.27999997</v>
      </c>
      <c r="F43" s="588">
        <v>383571730.3987</v>
      </c>
      <c r="G43" s="588">
        <v>315629939.58173299</v>
      </c>
      <c r="H43" s="705">
        <f t="shared" si="3"/>
        <v>699201669.98043299</v>
      </c>
    </row>
    <row r="44" spans="1:8">
      <c r="A44" s="390">
        <v>17.3</v>
      </c>
      <c r="B44" s="392" t="s">
        <v>593</v>
      </c>
      <c r="C44" s="588">
        <v>0</v>
      </c>
      <c r="D44" s="588">
        <v>0</v>
      </c>
      <c r="E44" s="705">
        <f t="shared" si="2"/>
        <v>0</v>
      </c>
      <c r="F44" s="588">
        <v>0</v>
      </c>
      <c r="G44" s="588">
        <v>0</v>
      </c>
      <c r="H44" s="705">
        <f t="shared" si="3"/>
        <v>0</v>
      </c>
    </row>
    <row r="45" spans="1:8">
      <c r="A45" s="390">
        <v>17.399999999999999</v>
      </c>
      <c r="B45" s="392" t="s">
        <v>594</v>
      </c>
      <c r="C45" s="588">
        <v>1968387.72</v>
      </c>
      <c r="D45" s="588">
        <v>14973142.93</v>
      </c>
      <c r="E45" s="705">
        <f t="shared" si="2"/>
        <v>16941530.649999999</v>
      </c>
      <c r="F45" s="588">
        <v>2747791.6</v>
      </c>
      <c r="G45" s="588">
        <v>15582594.251</v>
      </c>
      <c r="H45" s="705">
        <f t="shared" si="3"/>
        <v>18330385.851</v>
      </c>
    </row>
    <row r="46" spans="1:8">
      <c r="A46" s="390">
        <v>18</v>
      </c>
      <c r="B46" s="394" t="s">
        <v>595</v>
      </c>
      <c r="C46" s="588">
        <v>1271930.44</v>
      </c>
      <c r="D46" s="588">
        <v>234582.84</v>
      </c>
      <c r="E46" s="705">
        <f t="shared" si="2"/>
        <v>1506513.28</v>
      </c>
      <c r="F46" s="588">
        <v>1039638.029558039</v>
      </c>
      <c r="G46" s="588">
        <v>508541.92942475068</v>
      </c>
      <c r="H46" s="705">
        <f t="shared" si="3"/>
        <v>1548179.9589827897</v>
      </c>
    </row>
    <row r="47" spans="1:8">
      <c r="A47" s="390">
        <v>19</v>
      </c>
      <c r="B47" s="394" t="s">
        <v>596</v>
      </c>
      <c r="C47" s="588">
        <f>SUM(C48:C49)</f>
        <v>14551322.5</v>
      </c>
      <c r="D47" s="588">
        <f>SUM(D48:D49)</f>
        <v>0</v>
      </c>
      <c r="E47" s="705">
        <f t="shared" si="2"/>
        <v>14551322.5</v>
      </c>
      <c r="F47" s="588">
        <f>SUM(F48:F49)</f>
        <v>5631611.5523999538</v>
      </c>
      <c r="G47" s="588">
        <f>SUM(G48:G49)</f>
        <v>0</v>
      </c>
      <c r="H47" s="705">
        <f t="shared" si="3"/>
        <v>5631611.5523999538</v>
      </c>
    </row>
    <row r="48" spans="1:8">
      <c r="A48" s="390">
        <v>19.100000000000001</v>
      </c>
      <c r="B48" s="395" t="s">
        <v>597</v>
      </c>
      <c r="C48" s="588">
        <v>11456716.130000001</v>
      </c>
      <c r="D48" s="588">
        <v>0</v>
      </c>
      <c r="E48" s="705">
        <f t="shared" si="2"/>
        <v>11456716.130000001</v>
      </c>
      <c r="F48" s="588">
        <v>907415.09000000008</v>
      </c>
      <c r="G48" s="588">
        <v>0</v>
      </c>
      <c r="H48" s="705">
        <f t="shared" si="3"/>
        <v>907415.09000000008</v>
      </c>
    </row>
    <row r="49" spans="1:8">
      <c r="A49" s="390">
        <v>19.2</v>
      </c>
      <c r="B49" s="396" t="s">
        <v>598</v>
      </c>
      <c r="C49" s="588">
        <v>3094606.37</v>
      </c>
      <c r="D49" s="588">
        <v>0</v>
      </c>
      <c r="E49" s="705">
        <f t="shared" si="2"/>
        <v>3094606.37</v>
      </c>
      <c r="F49" s="588">
        <v>4724196.462399954</v>
      </c>
      <c r="G49" s="588">
        <v>0</v>
      </c>
      <c r="H49" s="705">
        <f t="shared" si="3"/>
        <v>4724196.462399954</v>
      </c>
    </row>
    <row r="50" spans="1:8">
      <c r="A50" s="390">
        <v>20</v>
      </c>
      <c r="B50" s="397" t="s">
        <v>599</v>
      </c>
      <c r="C50" s="588">
        <v>0</v>
      </c>
      <c r="D50" s="588">
        <v>83624365.459999993</v>
      </c>
      <c r="E50" s="705">
        <f t="shared" si="2"/>
        <v>83624365.459999993</v>
      </c>
      <c r="F50" s="588">
        <v>0</v>
      </c>
      <c r="G50" s="588">
        <v>61450984.074599996</v>
      </c>
      <c r="H50" s="705">
        <f t="shared" si="3"/>
        <v>61450984.074599996</v>
      </c>
    </row>
    <row r="51" spans="1:8">
      <c r="A51" s="390">
        <v>21</v>
      </c>
      <c r="B51" s="385" t="s">
        <v>600</v>
      </c>
      <c r="C51" s="588">
        <v>17283421.780000001</v>
      </c>
      <c r="D51" s="588">
        <v>15223002.08</v>
      </c>
      <c r="E51" s="705">
        <f t="shared" si="2"/>
        <v>32506423.859999999</v>
      </c>
      <c r="F51" s="588">
        <v>6701817.0981082115</v>
      </c>
      <c r="G51" s="588">
        <v>4904177.6092976602</v>
      </c>
      <c r="H51" s="705">
        <f t="shared" si="3"/>
        <v>11605994.707405873</v>
      </c>
    </row>
    <row r="52" spans="1:8">
      <c r="A52" s="390">
        <v>21.1</v>
      </c>
      <c r="B52" s="393" t="s">
        <v>601</v>
      </c>
      <c r="C52" s="588"/>
      <c r="D52" s="588"/>
      <c r="E52" s="705">
        <f t="shared" si="2"/>
        <v>0</v>
      </c>
      <c r="F52" s="588"/>
      <c r="G52" s="588"/>
      <c r="H52" s="705">
        <f t="shared" si="3"/>
        <v>0</v>
      </c>
    </row>
    <row r="53" spans="1:8">
      <c r="A53" s="390">
        <v>22</v>
      </c>
      <c r="B53" s="398" t="s">
        <v>602</v>
      </c>
      <c r="C53" s="588">
        <f>SUM(C38,C40,C41,C46,C47,C50,C51)</f>
        <v>1233890389.1299999</v>
      </c>
      <c r="D53" s="588">
        <f>SUM(D38,D40,D41,D46,D47,D50,D51)</f>
        <v>1464946319.8299999</v>
      </c>
      <c r="E53" s="705">
        <f t="shared" si="2"/>
        <v>2698836708.96</v>
      </c>
      <c r="F53" s="588">
        <f>SUM(F38,F40,F41,F46,F47,F50,F51)</f>
        <v>1182607448.938766</v>
      </c>
      <c r="G53" s="588">
        <f>SUM(G38,G40,G41,G46,G47,G50,G51)</f>
        <v>1303621477.6708267</v>
      </c>
      <c r="H53" s="705">
        <f t="shared" si="3"/>
        <v>2486228926.6095924</v>
      </c>
    </row>
    <row r="54" spans="1:8" ht="24" customHeight="1">
      <c r="A54" s="390"/>
      <c r="B54" s="399" t="s">
        <v>603</v>
      </c>
      <c r="C54" s="739"/>
      <c r="D54" s="740"/>
      <c r="E54" s="740"/>
      <c r="F54" s="740"/>
      <c r="G54" s="740"/>
      <c r="H54" s="741"/>
    </row>
    <row r="55" spans="1:8">
      <c r="A55" s="390">
        <v>23</v>
      </c>
      <c r="B55" s="397" t="s">
        <v>604</v>
      </c>
      <c r="C55" s="588">
        <v>17091531</v>
      </c>
      <c r="D55" s="588">
        <v>0</v>
      </c>
      <c r="E55" s="705">
        <f>C55+D55</f>
        <v>17091531</v>
      </c>
      <c r="F55" s="588">
        <v>16057277</v>
      </c>
      <c r="G55" s="588"/>
      <c r="H55" s="705">
        <f>F55+G55</f>
        <v>16057277</v>
      </c>
    </row>
    <row r="56" spans="1:8">
      <c r="A56" s="390">
        <v>24</v>
      </c>
      <c r="B56" s="397" t="s">
        <v>605</v>
      </c>
      <c r="C56" s="588">
        <v>0</v>
      </c>
      <c r="D56" s="588"/>
      <c r="E56" s="705">
        <f t="shared" ref="E56:E69" si="4">C56+D56</f>
        <v>0</v>
      </c>
      <c r="F56" s="588">
        <v>0</v>
      </c>
      <c r="G56" s="588"/>
      <c r="H56" s="705">
        <f t="shared" ref="H56:H69" si="5">F56+G56</f>
        <v>0</v>
      </c>
    </row>
    <row r="57" spans="1:8">
      <c r="A57" s="390">
        <v>25</v>
      </c>
      <c r="B57" s="394" t="s">
        <v>606</v>
      </c>
      <c r="C57" s="588">
        <v>101066231.76000001</v>
      </c>
      <c r="D57" s="588">
        <v>0</v>
      </c>
      <c r="E57" s="705">
        <f t="shared" si="4"/>
        <v>101066231.76000001</v>
      </c>
      <c r="F57" s="588">
        <v>74923497.034999996</v>
      </c>
      <c r="G57" s="588"/>
      <c r="H57" s="705">
        <f t="shared" si="5"/>
        <v>74923497.034999996</v>
      </c>
    </row>
    <row r="58" spans="1:8">
      <c r="A58" s="390">
        <v>26</v>
      </c>
      <c r="B58" s="394" t="s">
        <v>607</v>
      </c>
      <c r="C58" s="588"/>
      <c r="D58" s="588"/>
      <c r="E58" s="705">
        <f t="shared" si="4"/>
        <v>0</v>
      </c>
      <c r="F58" s="588">
        <v>0</v>
      </c>
      <c r="G58" s="588"/>
      <c r="H58" s="705">
        <f t="shared" si="5"/>
        <v>0</v>
      </c>
    </row>
    <row r="59" spans="1:8">
      <c r="A59" s="390">
        <v>27</v>
      </c>
      <c r="B59" s="394" t="s">
        <v>608</v>
      </c>
      <c r="C59" s="588">
        <f>SUM(C60:C61)</f>
        <v>0</v>
      </c>
      <c r="D59" s="588">
        <f>SUM(D60:D61)</f>
        <v>0</v>
      </c>
      <c r="E59" s="705">
        <f t="shared" si="4"/>
        <v>0</v>
      </c>
      <c r="F59" s="588"/>
      <c r="G59" s="588"/>
      <c r="H59" s="705">
        <f t="shared" si="5"/>
        <v>0</v>
      </c>
    </row>
    <row r="60" spans="1:8">
      <c r="A60" s="390">
        <v>27.1</v>
      </c>
      <c r="B60" s="392" t="s">
        <v>609</v>
      </c>
      <c r="C60" s="588"/>
      <c r="D60" s="588"/>
      <c r="E60" s="705">
        <f t="shared" si="4"/>
        <v>0</v>
      </c>
      <c r="F60" s="588"/>
      <c r="G60" s="588"/>
      <c r="H60" s="705">
        <f t="shared" si="5"/>
        <v>0</v>
      </c>
    </row>
    <row r="61" spans="1:8">
      <c r="A61" s="390">
        <v>27.2</v>
      </c>
      <c r="B61" s="392" t="s">
        <v>610</v>
      </c>
      <c r="C61" s="588"/>
      <c r="D61" s="588"/>
      <c r="E61" s="705">
        <f t="shared" si="4"/>
        <v>0</v>
      </c>
      <c r="F61" s="588"/>
      <c r="G61" s="588"/>
      <c r="H61" s="705">
        <f t="shared" si="5"/>
        <v>0</v>
      </c>
    </row>
    <row r="62" spans="1:8">
      <c r="A62" s="390">
        <v>28</v>
      </c>
      <c r="B62" s="400" t="s">
        <v>611</v>
      </c>
      <c r="C62" s="588">
        <v>2606149.35</v>
      </c>
      <c r="D62" s="588">
        <v>0</v>
      </c>
      <c r="E62" s="705">
        <f t="shared" si="4"/>
        <v>2606149.35</v>
      </c>
      <c r="F62" s="588">
        <v>2522889.7034788001</v>
      </c>
      <c r="G62" s="588"/>
      <c r="H62" s="705">
        <f t="shared" si="5"/>
        <v>2522889.7034788001</v>
      </c>
    </row>
    <row r="63" spans="1:8">
      <c r="A63" s="390">
        <v>29</v>
      </c>
      <c r="B63" s="394" t="s">
        <v>612</v>
      </c>
      <c r="C63" s="588">
        <f>SUM(C64:C66)</f>
        <v>15101046.390000001</v>
      </c>
      <c r="D63" s="588">
        <f>SUM(D64:D66)</f>
        <v>0</v>
      </c>
      <c r="E63" s="705">
        <f t="shared" si="4"/>
        <v>15101046.390000001</v>
      </c>
      <c r="F63" s="588">
        <f>SUM(F64:F66)</f>
        <v>11842324.820499999</v>
      </c>
      <c r="G63" s="588">
        <f>SUM(G64:G66)</f>
        <v>0</v>
      </c>
      <c r="H63" s="705">
        <f t="shared" si="5"/>
        <v>11842324.820499999</v>
      </c>
    </row>
    <row r="64" spans="1:8">
      <c r="A64" s="390">
        <v>29.1</v>
      </c>
      <c r="B64" s="384" t="s">
        <v>613</v>
      </c>
      <c r="C64" s="588">
        <v>10870260.66</v>
      </c>
      <c r="D64" s="588"/>
      <c r="E64" s="705">
        <f t="shared" si="4"/>
        <v>10870260.66</v>
      </c>
      <c r="F64" s="588">
        <v>11842324.820499999</v>
      </c>
      <c r="G64" s="588"/>
      <c r="H64" s="705">
        <f t="shared" si="5"/>
        <v>11842324.820499999</v>
      </c>
    </row>
    <row r="65" spans="1:8" ht="24.95" customHeight="1">
      <c r="A65" s="390">
        <v>29.2</v>
      </c>
      <c r="B65" s="408" t="s">
        <v>614</v>
      </c>
      <c r="C65" s="588"/>
      <c r="D65" s="588"/>
      <c r="E65" s="705">
        <f t="shared" si="4"/>
        <v>0</v>
      </c>
      <c r="F65" s="588"/>
      <c r="G65" s="588"/>
      <c r="H65" s="705">
        <f t="shared" si="5"/>
        <v>0</v>
      </c>
    </row>
    <row r="66" spans="1:8" ht="22.5" customHeight="1">
      <c r="A66" s="390">
        <v>29.3</v>
      </c>
      <c r="B66" s="408" t="s">
        <v>615</v>
      </c>
      <c r="C66" s="588">
        <v>4230785.7300000004</v>
      </c>
      <c r="D66" s="588"/>
      <c r="E66" s="705">
        <f t="shared" si="4"/>
        <v>4230785.7300000004</v>
      </c>
      <c r="F66" s="588">
        <v>0</v>
      </c>
      <c r="G66" s="588"/>
      <c r="H66" s="705">
        <f t="shared" si="5"/>
        <v>0</v>
      </c>
    </row>
    <row r="67" spans="1:8">
      <c r="A67" s="390">
        <v>30</v>
      </c>
      <c r="B67" s="381" t="s">
        <v>616</v>
      </c>
      <c r="C67" s="588">
        <v>338146758.64999998</v>
      </c>
      <c r="D67" s="588"/>
      <c r="E67" s="705">
        <f t="shared" si="4"/>
        <v>338146758.64999998</v>
      </c>
      <c r="F67" s="588">
        <v>281401106.04900151</v>
      </c>
      <c r="G67" s="588"/>
      <c r="H67" s="705">
        <f t="shared" si="5"/>
        <v>281401106.04900151</v>
      </c>
    </row>
    <row r="68" spans="1:8">
      <c r="A68" s="390">
        <v>31</v>
      </c>
      <c r="B68" s="401" t="s">
        <v>617</v>
      </c>
      <c r="C68" s="588">
        <f>SUM(C55,C56,C57,C58,C59,C62,C63,C67)</f>
        <v>474011717.14999998</v>
      </c>
      <c r="D68" s="588">
        <f>SUM(D55,D56,D57,D58,D59,D62,D63,D67)</f>
        <v>0</v>
      </c>
      <c r="E68" s="705">
        <f t="shared" si="4"/>
        <v>474011717.14999998</v>
      </c>
      <c r="F68" s="588">
        <f>SUM(F55,F56,F57,F58,F59,F62,F63,F67)</f>
        <v>386747094.60798031</v>
      </c>
      <c r="G68" s="588">
        <f>SUM(G55,G56,G57,G58,G59,G62,G63,G67)</f>
        <v>0</v>
      </c>
      <c r="H68" s="705">
        <f t="shared" si="5"/>
        <v>386747094.60798031</v>
      </c>
    </row>
    <row r="69" spans="1:8">
      <c r="A69" s="390">
        <v>32</v>
      </c>
      <c r="B69" s="402" t="s">
        <v>618</v>
      </c>
      <c r="C69" s="588">
        <f>SUM(C53,C68)</f>
        <v>1707902106.2799997</v>
      </c>
      <c r="D69" s="588">
        <f>SUM(D53,D68)</f>
        <v>1464946319.8299999</v>
      </c>
      <c r="E69" s="705">
        <f t="shared" si="4"/>
        <v>3172848426.1099997</v>
      </c>
      <c r="F69" s="588">
        <f>SUM(F53,F68)</f>
        <v>1569354543.5467463</v>
      </c>
      <c r="G69" s="588">
        <f>SUM(G53,G68)</f>
        <v>1303621477.6708267</v>
      </c>
      <c r="H69" s="705">
        <f t="shared" si="5"/>
        <v>2872976021.2175732</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zoomScale="70" zoomScaleNormal="70" workbookViewId="0">
      <selection activeCell="B49" sqref="B49:B52"/>
    </sheetView>
  </sheetViews>
  <sheetFormatPr defaultRowHeight="15"/>
  <cols>
    <col min="2" max="2" width="66.5703125" customWidth="1"/>
    <col min="3" max="8" width="17.85546875" customWidth="1"/>
  </cols>
  <sheetData>
    <row r="1" spans="1:8" s="5" customFormat="1" ht="14.25">
      <c r="A1" s="2" t="s">
        <v>30</v>
      </c>
      <c r="B1" s="3" t="str">
        <f>'Info '!C2</f>
        <v>JSC "BASISBANK"</v>
      </c>
      <c r="C1" s="3"/>
      <c r="D1" s="4"/>
      <c r="E1" s="4"/>
      <c r="F1" s="4"/>
      <c r="G1" s="4"/>
    </row>
    <row r="2" spans="1:8" s="5" customFormat="1" ht="14.25">
      <c r="A2" s="2" t="s">
        <v>31</v>
      </c>
      <c r="B2" s="324">
        <f>'1. key ratios '!B2</f>
        <v>45107</v>
      </c>
      <c r="C2" s="6"/>
      <c r="D2" s="7"/>
      <c r="E2" s="7"/>
      <c r="F2" s="7"/>
      <c r="G2" s="7"/>
      <c r="H2" s="8"/>
    </row>
    <row r="4" spans="1:8">
      <c r="A4" s="750" t="s">
        <v>6</v>
      </c>
      <c r="B4" s="752" t="s">
        <v>619</v>
      </c>
      <c r="C4" s="745" t="s">
        <v>556</v>
      </c>
      <c r="D4" s="745"/>
      <c r="E4" s="745"/>
      <c r="F4" s="745" t="s">
        <v>557</v>
      </c>
      <c r="G4" s="745"/>
      <c r="H4" s="746"/>
    </row>
    <row r="5" spans="1:8" ht="15.6" customHeight="1">
      <c r="A5" s="751"/>
      <c r="B5" s="753"/>
      <c r="C5" s="405" t="s">
        <v>32</v>
      </c>
      <c r="D5" s="405" t="s">
        <v>33</v>
      </c>
      <c r="E5" s="405" t="s">
        <v>34</v>
      </c>
      <c r="F5" s="405" t="s">
        <v>32</v>
      </c>
      <c r="G5" s="405" t="s">
        <v>33</v>
      </c>
      <c r="H5" s="405" t="s">
        <v>34</v>
      </c>
    </row>
    <row r="6" spans="1:8">
      <c r="A6" s="406">
        <v>1</v>
      </c>
      <c r="B6" s="407" t="s">
        <v>620</v>
      </c>
      <c r="C6" s="588">
        <f>SUM(C7:C12)</f>
        <v>102779594.64</v>
      </c>
      <c r="D6" s="588">
        <f>SUM(D7:D12)</f>
        <v>46582391.960000008</v>
      </c>
      <c r="E6" s="705">
        <f>C6+D6</f>
        <v>149361986.60000002</v>
      </c>
      <c r="F6" s="588">
        <f>SUM(F7:F12)</f>
        <v>78159815.986799717</v>
      </c>
      <c r="G6" s="588">
        <f>SUM(G7:G12)</f>
        <v>33571884.98259975</v>
      </c>
      <c r="H6" s="705">
        <f>F6+G6</f>
        <v>111731700.96939947</v>
      </c>
    </row>
    <row r="7" spans="1:8">
      <c r="A7" s="406">
        <v>1.1000000000000001</v>
      </c>
      <c r="B7" s="408" t="s">
        <v>563</v>
      </c>
      <c r="C7" s="588"/>
      <c r="D7" s="588"/>
      <c r="E7" s="705">
        <f t="shared" ref="E7:E45" si="0">C7+D7</f>
        <v>0</v>
      </c>
      <c r="F7" s="588"/>
      <c r="G7" s="588"/>
      <c r="H7" s="705">
        <f t="shared" ref="H7:H44" si="1">F7+G7</f>
        <v>0</v>
      </c>
    </row>
    <row r="8" spans="1:8">
      <c r="A8" s="406">
        <v>1.2</v>
      </c>
      <c r="B8" s="408" t="s">
        <v>565</v>
      </c>
      <c r="C8" s="588"/>
      <c r="D8" s="588"/>
      <c r="E8" s="705">
        <f t="shared" si="0"/>
        <v>0</v>
      </c>
      <c r="F8" s="588"/>
      <c r="G8" s="588"/>
      <c r="H8" s="705">
        <f t="shared" si="1"/>
        <v>0</v>
      </c>
    </row>
    <row r="9" spans="1:8" ht="21.6" customHeight="1">
      <c r="A9" s="406">
        <v>1.3</v>
      </c>
      <c r="B9" s="408" t="s">
        <v>621</v>
      </c>
      <c r="C9" s="588"/>
      <c r="D9" s="588"/>
      <c r="E9" s="705">
        <f t="shared" si="0"/>
        <v>0</v>
      </c>
      <c r="F9" s="588"/>
      <c r="G9" s="588"/>
      <c r="H9" s="705">
        <f t="shared" si="1"/>
        <v>0</v>
      </c>
    </row>
    <row r="10" spans="1:8">
      <c r="A10" s="406">
        <v>1.4</v>
      </c>
      <c r="B10" s="408" t="s">
        <v>567</v>
      </c>
      <c r="C10" s="588"/>
      <c r="D10" s="588"/>
      <c r="E10" s="705">
        <f t="shared" si="0"/>
        <v>0</v>
      </c>
      <c r="F10" s="588"/>
      <c r="G10" s="588"/>
      <c r="H10" s="705">
        <f t="shared" si="1"/>
        <v>0</v>
      </c>
    </row>
    <row r="11" spans="1:8">
      <c r="A11" s="406">
        <v>1.5</v>
      </c>
      <c r="B11" s="408" t="s">
        <v>571</v>
      </c>
      <c r="C11" s="588">
        <v>102779594.64</v>
      </c>
      <c r="D11" s="588">
        <v>46582391.960000008</v>
      </c>
      <c r="E11" s="705">
        <f t="shared" si="0"/>
        <v>149361986.60000002</v>
      </c>
      <c r="F11" s="588">
        <v>78159815.986799717</v>
      </c>
      <c r="G11" s="588">
        <v>33571884.98259975</v>
      </c>
      <c r="H11" s="705">
        <f t="shared" si="1"/>
        <v>111731700.96939947</v>
      </c>
    </row>
    <row r="12" spans="1:8">
      <c r="A12" s="406">
        <v>1.6</v>
      </c>
      <c r="B12" s="409" t="s">
        <v>453</v>
      </c>
      <c r="C12" s="588"/>
      <c r="D12" s="588"/>
      <c r="E12" s="705">
        <f t="shared" si="0"/>
        <v>0</v>
      </c>
      <c r="F12" s="588"/>
      <c r="G12" s="588"/>
      <c r="H12" s="705">
        <f t="shared" si="1"/>
        <v>0</v>
      </c>
    </row>
    <row r="13" spans="1:8">
      <c r="A13" s="406">
        <v>2</v>
      </c>
      <c r="B13" s="410" t="s">
        <v>622</v>
      </c>
      <c r="C13" s="588">
        <f>SUM(C14:C17)</f>
        <v>-62517262.539999999</v>
      </c>
      <c r="D13" s="588">
        <f>SUM(D14:D17)</f>
        <v>-20948357.850000001</v>
      </c>
      <c r="E13" s="705">
        <f t="shared" si="0"/>
        <v>-83465620.390000001</v>
      </c>
      <c r="F13" s="588">
        <f>SUM(F14:F17)</f>
        <v>-40530036.511000007</v>
      </c>
      <c r="G13" s="588">
        <f>SUM(G14:G17)</f>
        <v>-12735960.873</v>
      </c>
      <c r="H13" s="705">
        <f t="shared" si="1"/>
        <v>-53265997.384000003</v>
      </c>
    </row>
    <row r="14" spans="1:8">
      <c r="A14" s="406">
        <v>2.1</v>
      </c>
      <c r="B14" s="408" t="s">
        <v>623</v>
      </c>
      <c r="C14" s="588"/>
      <c r="D14" s="588"/>
      <c r="E14" s="705">
        <f t="shared" si="0"/>
        <v>0</v>
      </c>
      <c r="F14" s="588"/>
      <c r="G14" s="588"/>
      <c r="H14" s="705">
        <f t="shared" si="1"/>
        <v>0</v>
      </c>
    </row>
    <row r="15" spans="1:8" ht="24.6" customHeight="1">
      <c r="A15" s="406">
        <v>2.2000000000000002</v>
      </c>
      <c r="B15" s="408" t="s">
        <v>624</v>
      </c>
      <c r="C15" s="588"/>
      <c r="D15" s="588"/>
      <c r="E15" s="705">
        <f t="shared" si="0"/>
        <v>0</v>
      </c>
      <c r="F15" s="588"/>
      <c r="G15" s="588"/>
      <c r="H15" s="705">
        <f t="shared" si="1"/>
        <v>0</v>
      </c>
    </row>
    <row r="16" spans="1:8" ht="20.45" customHeight="1">
      <c r="A16" s="406">
        <v>2.2999999999999998</v>
      </c>
      <c r="B16" s="408" t="s">
        <v>625</v>
      </c>
      <c r="C16" s="588">
        <v>-62517262.539999999</v>
      </c>
      <c r="D16" s="588">
        <v>-20948357.850000001</v>
      </c>
      <c r="E16" s="705">
        <f t="shared" si="0"/>
        <v>-83465620.390000001</v>
      </c>
      <c r="F16" s="588">
        <v>-40530036.511000007</v>
      </c>
      <c r="G16" s="588">
        <v>-12735960.873</v>
      </c>
      <c r="H16" s="705">
        <f t="shared" si="1"/>
        <v>-53265997.384000003</v>
      </c>
    </row>
    <row r="17" spans="1:8">
      <c r="A17" s="406">
        <v>2.4</v>
      </c>
      <c r="B17" s="408" t="s">
        <v>626</v>
      </c>
      <c r="C17" s="588"/>
      <c r="D17" s="588"/>
      <c r="E17" s="705">
        <f t="shared" si="0"/>
        <v>0</v>
      </c>
      <c r="F17" s="588"/>
      <c r="G17" s="588"/>
      <c r="H17" s="705">
        <f t="shared" si="1"/>
        <v>0</v>
      </c>
    </row>
    <row r="18" spans="1:8">
      <c r="A18" s="406">
        <v>3</v>
      </c>
      <c r="B18" s="410" t="s">
        <v>627</v>
      </c>
      <c r="C18" s="588"/>
      <c r="D18" s="588"/>
      <c r="E18" s="705">
        <f t="shared" si="0"/>
        <v>0</v>
      </c>
      <c r="F18" s="588"/>
      <c r="G18" s="588"/>
      <c r="H18" s="705">
        <f t="shared" si="1"/>
        <v>0</v>
      </c>
    </row>
    <row r="19" spans="1:8">
      <c r="A19" s="406">
        <v>4</v>
      </c>
      <c r="B19" s="410" t="s">
        <v>628</v>
      </c>
      <c r="C19" s="588">
        <v>5105788.7300000004</v>
      </c>
      <c r="D19" s="588">
        <v>1832538.1099999999</v>
      </c>
      <c r="E19" s="705">
        <f t="shared" si="0"/>
        <v>6938326.8399999999</v>
      </c>
      <c r="F19" s="588">
        <v>2565576.5999999987</v>
      </c>
      <c r="G19" s="588">
        <v>1326916.8799000019</v>
      </c>
      <c r="H19" s="705">
        <f t="shared" si="1"/>
        <v>3892493.4799000006</v>
      </c>
    </row>
    <row r="20" spans="1:8">
      <c r="A20" s="406">
        <v>5</v>
      </c>
      <c r="B20" s="410" t="s">
        <v>629</v>
      </c>
      <c r="C20" s="588">
        <v>-763486.29999999993</v>
      </c>
      <c r="D20" s="588">
        <v>-1827715.9300000002</v>
      </c>
      <c r="E20" s="705">
        <f t="shared" si="0"/>
        <v>-2591202.23</v>
      </c>
      <c r="F20" s="588">
        <v>-708898.86</v>
      </c>
      <c r="G20" s="588">
        <v>-2637086.89</v>
      </c>
      <c r="H20" s="705">
        <f t="shared" si="1"/>
        <v>-3345985.75</v>
      </c>
    </row>
    <row r="21" spans="1:8" ht="24" customHeight="1">
      <c r="A21" s="406">
        <v>6</v>
      </c>
      <c r="B21" s="410" t="s">
        <v>630</v>
      </c>
      <c r="C21" s="588">
        <v>0</v>
      </c>
      <c r="D21" s="588">
        <v>54918.77</v>
      </c>
      <c r="E21" s="705">
        <f t="shared" si="0"/>
        <v>54918.77</v>
      </c>
      <c r="F21" s="588">
        <v>0</v>
      </c>
      <c r="G21" s="588">
        <v>0</v>
      </c>
      <c r="H21" s="705">
        <f t="shared" si="1"/>
        <v>0</v>
      </c>
    </row>
    <row r="22" spans="1:8" ht="18.600000000000001" customHeight="1">
      <c r="A22" s="406">
        <v>7</v>
      </c>
      <c r="B22" s="410" t="s">
        <v>631</v>
      </c>
      <c r="C22" s="588">
        <v>398500</v>
      </c>
      <c r="D22" s="588">
        <v>0</v>
      </c>
      <c r="E22" s="705">
        <f t="shared" si="0"/>
        <v>398500</v>
      </c>
      <c r="F22" s="707">
        <v>0</v>
      </c>
      <c r="G22" s="588">
        <v>0</v>
      </c>
      <c r="H22" s="705">
        <f t="shared" si="1"/>
        <v>0</v>
      </c>
    </row>
    <row r="23" spans="1:8" ht="25.5" customHeight="1">
      <c r="A23" s="406">
        <v>8</v>
      </c>
      <c r="B23" s="411" t="s">
        <v>632</v>
      </c>
      <c r="C23" s="588"/>
      <c r="D23" s="588"/>
      <c r="E23" s="705">
        <f t="shared" si="0"/>
        <v>0</v>
      </c>
      <c r="F23" s="588"/>
      <c r="G23" s="588"/>
      <c r="H23" s="705">
        <f t="shared" si="1"/>
        <v>0</v>
      </c>
    </row>
    <row r="24" spans="1:8" ht="34.5" customHeight="1">
      <c r="A24" s="406">
        <v>9</v>
      </c>
      <c r="B24" s="411" t="s">
        <v>633</v>
      </c>
      <c r="C24" s="588"/>
      <c r="D24" s="588"/>
      <c r="E24" s="705">
        <f t="shared" si="0"/>
        <v>0</v>
      </c>
      <c r="F24" s="588"/>
      <c r="G24" s="588"/>
      <c r="H24" s="705">
        <f t="shared" si="1"/>
        <v>0</v>
      </c>
    </row>
    <row r="25" spans="1:8">
      <c r="A25" s="406">
        <v>10</v>
      </c>
      <c r="B25" s="410" t="s">
        <v>634</v>
      </c>
      <c r="C25" s="588">
        <v>2107224.7999999998</v>
      </c>
      <c r="D25" s="588">
        <v>0</v>
      </c>
      <c r="E25" s="705">
        <f t="shared" si="0"/>
        <v>2107224.7999999998</v>
      </c>
      <c r="F25" s="588">
        <v>4600012.4265417308</v>
      </c>
      <c r="G25" s="588">
        <v>0</v>
      </c>
      <c r="H25" s="705">
        <f t="shared" si="1"/>
        <v>4600012.4265417308</v>
      </c>
    </row>
    <row r="26" spans="1:8">
      <c r="A26" s="406">
        <v>11</v>
      </c>
      <c r="B26" s="412" t="s">
        <v>635</v>
      </c>
      <c r="C26" s="588">
        <v>212089.65000000002</v>
      </c>
      <c r="D26" s="588">
        <v>0</v>
      </c>
      <c r="E26" s="705">
        <f t="shared" si="0"/>
        <v>212089.65000000002</v>
      </c>
      <c r="F26" s="588">
        <v>-202468.12</v>
      </c>
      <c r="G26" s="588">
        <v>0</v>
      </c>
      <c r="H26" s="705">
        <f t="shared" si="1"/>
        <v>-202468.12</v>
      </c>
    </row>
    <row r="27" spans="1:8">
      <c r="A27" s="406">
        <v>12</v>
      </c>
      <c r="B27" s="410" t="s">
        <v>636</v>
      </c>
      <c r="C27" s="588">
        <v>65942.73</v>
      </c>
      <c r="D27" s="588">
        <v>0</v>
      </c>
      <c r="E27" s="705">
        <f t="shared" si="0"/>
        <v>65942.73</v>
      </c>
      <c r="F27" s="588">
        <v>57773913.689999998</v>
      </c>
      <c r="G27" s="588">
        <v>0</v>
      </c>
      <c r="H27" s="705">
        <f t="shared" si="1"/>
        <v>57773913.689999998</v>
      </c>
    </row>
    <row r="28" spans="1:8">
      <c r="A28" s="406">
        <v>13</v>
      </c>
      <c r="B28" s="413" t="s">
        <v>637</v>
      </c>
      <c r="C28" s="588">
        <v>-5617394.6399999997</v>
      </c>
      <c r="D28" s="588">
        <v>612620.89999999991</v>
      </c>
      <c r="E28" s="705">
        <f t="shared" si="0"/>
        <v>-5004773.74</v>
      </c>
      <c r="F28" s="588">
        <v>-2314296.9839000013</v>
      </c>
      <c r="G28" s="588">
        <v>0</v>
      </c>
      <c r="H28" s="705">
        <f t="shared" si="1"/>
        <v>-2314296.9839000013</v>
      </c>
    </row>
    <row r="29" spans="1:8">
      <c r="A29" s="406">
        <v>14</v>
      </c>
      <c r="B29" s="414" t="s">
        <v>638</v>
      </c>
      <c r="C29" s="588">
        <f>SUM(C30:C31)</f>
        <v>-27848310.490000002</v>
      </c>
      <c r="D29" s="588">
        <f>SUM(D30:D31)</f>
        <v>-560386.64</v>
      </c>
      <c r="E29" s="705">
        <f t="shared" si="0"/>
        <v>-28408697.130000003</v>
      </c>
      <c r="F29" s="588">
        <f>SUM(F30:F31)</f>
        <v>-19508499.600000001</v>
      </c>
      <c r="G29" s="588">
        <f>SUM(G30:G31)</f>
        <v>0</v>
      </c>
      <c r="H29" s="705">
        <f t="shared" si="1"/>
        <v>-19508499.600000001</v>
      </c>
    </row>
    <row r="30" spans="1:8">
      <c r="A30" s="406">
        <v>14.1</v>
      </c>
      <c r="B30" s="383" t="s">
        <v>639</v>
      </c>
      <c r="C30" s="588">
        <v>-25088036.16</v>
      </c>
      <c r="D30" s="588">
        <v>0</v>
      </c>
      <c r="E30" s="705">
        <f t="shared" si="0"/>
        <v>-25088036.16</v>
      </c>
      <c r="F30" s="588">
        <v>-16696921.050000001</v>
      </c>
      <c r="G30" s="588">
        <v>0</v>
      </c>
      <c r="H30" s="705">
        <f t="shared" si="1"/>
        <v>-16696921.050000001</v>
      </c>
    </row>
    <row r="31" spans="1:8">
      <c r="A31" s="406">
        <v>14.2</v>
      </c>
      <c r="B31" s="383" t="s">
        <v>640</v>
      </c>
      <c r="C31" s="588">
        <v>-2760274.33</v>
      </c>
      <c r="D31" s="588">
        <v>-560386.64</v>
      </c>
      <c r="E31" s="705">
        <f t="shared" si="0"/>
        <v>-3320660.97</v>
      </c>
      <c r="F31" s="588">
        <v>-2811578.5499999993</v>
      </c>
      <c r="G31" s="588">
        <v>0</v>
      </c>
      <c r="H31" s="705">
        <f t="shared" si="1"/>
        <v>-2811578.5499999993</v>
      </c>
    </row>
    <row r="32" spans="1:8">
      <c r="A32" s="406">
        <v>15</v>
      </c>
      <c r="B32" s="410" t="s">
        <v>641</v>
      </c>
      <c r="C32" s="588">
        <v>-4578563.95</v>
      </c>
      <c r="D32" s="588">
        <v>0</v>
      </c>
      <c r="E32" s="705">
        <f t="shared" si="0"/>
        <v>-4578563.95</v>
      </c>
      <c r="F32" s="588">
        <v>-3737982.66</v>
      </c>
      <c r="G32" s="588">
        <v>0</v>
      </c>
      <c r="H32" s="705">
        <f t="shared" si="1"/>
        <v>-3737982.66</v>
      </c>
    </row>
    <row r="33" spans="1:8" ht="22.5" customHeight="1">
      <c r="A33" s="406">
        <v>16</v>
      </c>
      <c r="B33" s="381" t="s">
        <v>642</v>
      </c>
      <c r="C33" s="588"/>
      <c r="D33" s="588"/>
      <c r="E33" s="705">
        <f t="shared" si="0"/>
        <v>0</v>
      </c>
      <c r="F33" s="588"/>
      <c r="G33" s="588"/>
      <c r="H33" s="705">
        <f t="shared" si="1"/>
        <v>0</v>
      </c>
    </row>
    <row r="34" spans="1:8">
      <c r="A34" s="406">
        <v>17</v>
      </c>
      <c r="B34" s="410" t="s">
        <v>643</v>
      </c>
      <c r="C34" s="588">
        <f>SUM(C35:C36)</f>
        <v>180513.85999999996</v>
      </c>
      <c r="D34" s="588">
        <f>SUM(D35:D36)</f>
        <v>136995.45000000001</v>
      </c>
      <c r="E34" s="705">
        <f t="shared" si="0"/>
        <v>317509.30999999994</v>
      </c>
      <c r="F34" s="588">
        <f>SUM(F35:F36)</f>
        <v>0</v>
      </c>
      <c r="G34" s="588">
        <f>SUM(G35:G36)</f>
        <v>0</v>
      </c>
      <c r="H34" s="705">
        <f t="shared" si="1"/>
        <v>0</v>
      </c>
    </row>
    <row r="35" spans="1:8">
      <c r="A35" s="406">
        <v>17.100000000000001</v>
      </c>
      <c r="B35" s="383" t="s">
        <v>644</v>
      </c>
      <c r="C35" s="588">
        <v>-259644.21</v>
      </c>
      <c r="D35" s="588">
        <v>8115.8499999999985</v>
      </c>
      <c r="E35" s="705">
        <f t="shared" si="0"/>
        <v>-251528.36</v>
      </c>
      <c r="F35" s="588"/>
      <c r="G35" s="588"/>
      <c r="H35" s="705">
        <f t="shared" si="1"/>
        <v>0</v>
      </c>
    </row>
    <row r="36" spans="1:8">
      <c r="A36" s="406">
        <v>17.2</v>
      </c>
      <c r="B36" s="383" t="s">
        <v>645</v>
      </c>
      <c r="C36" s="588">
        <v>440158.06999999995</v>
      </c>
      <c r="D36" s="588">
        <v>128879.6</v>
      </c>
      <c r="E36" s="705">
        <f t="shared" si="0"/>
        <v>569037.66999999993</v>
      </c>
      <c r="F36" s="588"/>
      <c r="G36" s="588"/>
      <c r="H36" s="705">
        <f t="shared" si="1"/>
        <v>0</v>
      </c>
    </row>
    <row r="37" spans="1:8" ht="41.45" customHeight="1">
      <c r="A37" s="406">
        <v>18</v>
      </c>
      <c r="B37" s="415" t="s">
        <v>646</v>
      </c>
      <c r="C37" s="588">
        <f>SUM(C38:C39)</f>
        <v>-3432536.9299999997</v>
      </c>
      <c r="D37" s="588">
        <f>SUM(D38:D39)</f>
        <v>2152287.4600000004</v>
      </c>
      <c r="E37" s="705">
        <f t="shared" si="0"/>
        <v>-1280249.4699999993</v>
      </c>
      <c r="F37" s="588">
        <f>SUM(F38:F39)</f>
        <v>-48662285.1704612</v>
      </c>
      <c r="G37" s="590">
        <f>SUM(G38:G39)</f>
        <v>4098053.9900196139</v>
      </c>
      <c r="H37" s="705">
        <f t="shared" si="1"/>
        <v>-44564231.180441588</v>
      </c>
    </row>
    <row r="38" spans="1:8">
      <c r="A38" s="406">
        <v>18.100000000000001</v>
      </c>
      <c r="B38" s="416" t="s">
        <v>647</v>
      </c>
      <c r="C38" s="588"/>
      <c r="D38" s="588"/>
      <c r="E38" s="705">
        <f t="shared" si="0"/>
        <v>0</v>
      </c>
      <c r="F38" s="588"/>
      <c r="G38" s="588"/>
      <c r="H38" s="705">
        <f t="shared" si="1"/>
        <v>0</v>
      </c>
    </row>
    <row r="39" spans="1:8">
      <c r="A39" s="406">
        <v>18.2</v>
      </c>
      <c r="B39" s="416" t="s">
        <v>648</v>
      </c>
      <c r="C39" s="588">
        <v>-3432536.9299999997</v>
      </c>
      <c r="D39" s="588">
        <v>2152287.4600000004</v>
      </c>
      <c r="E39" s="705">
        <f t="shared" si="0"/>
        <v>-1280249.4699999993</v>
      </c>
      <c r="F39" s="588">
        <v>-48662285.1704612</v>
      </c>
      <c r="G39" s="588">
        <v>4098053.9900196139</v>
      </c>
      <c r="H39" s="705">
        <f t="shared" si="1"/>
        <v>-44564231.180441588</v>
      </c>
    </row>
    <row r="40" spans="1:8" ht="24.6" customHeight="1">
      <c r="A40" s="406">
        <v>19</v>
      </c>
      <c r="B40" s="415" t="s">
        <v>649</v>
      </c>
      <c r="C40" s="588"/>
      <c r="D40" s="588"/>
      <c r="E40" s="705">
        <f t="shared" si="0"/>
        <v>0</v>
      </c>
      <c r="F40" s="588"/>
      <c r="G40" s="588"/>
      <c r="H40" s="705">
        <f t="shared" si="1"/>
        <v>0</v>
      </c>
    </row>
    <row r="41" spans="1:8" ht="17.45" customHeight="1">
      <c r="A41" s="406">
        <v>20</v>
      </c>
      <c r="B41" s="415" t="s">
        <v>650</v>
      </c>
      <c r="C41" s="588"/>
      <c r="D41" s="588"/>
      <c r="E41" s="705">
        <f t="shared" si="0"/>
        <v>0</v>
      </c>
      <c r="F41" s="588"/>
      <c r="G41" s="588"/>
      <c r="H41" s="705">
        <f t="shared" si="1"/>
        <v>0</v>
      </c>
    </row>
    <row r="42" spans="1:8" ht="26.45" customHeight="1">
      <c r="A42" s="406">
        <v>21</v>
      </c>
      <c r="B42" s="415" t="s">
        <v>651</v>
      </c>
      <c r="C42" s="588"/>
      <c r="D42" s="588"/>
      <c r="E42" s="705">
        <f t="shared" si="0"/>
        <v>0</v>
      </c>
      <c r="F42" s="588"/>
      <c r="G42" s="588"/>
      <c r="H42" s="705">
        <f t="shared" si="1"/>
        <v>0</v>
      </c>
    </row>
    <row r="43" spans="1:8">
      <c r="A43" s="406">
        <v>22</v>
      </c>
      <c r="B43" s="417" t="s">
        <v>652</v>
      </c>
      <c r="C43" s="588">
        <f>SUM(C6,C13,C18,C19,C20,C21,C22,C23,C24,C25,C26,C27,C28,C29,C32,C33,C34,C37,C40,C41,C42)</f>
        <v>6092099.5599999912</v>
      </c>
      <c r="D43" s="588">
        <f>SUM(D6,D13,D18,D19,D20,D21,D22,D23,D24,D25,D26,D27,D28,D29,D32,D33,D34,D37,D40,D41,D42)</f>
        <v>28035292.230000004</v>
      </c>
      <c r="E43" s="705">
        <f t="shared" si="0"/>
        <v>34127391.789999992</v>
      </c>
      <c r="F43" s="588">
        <f>SUM(F6,F13,F18,F19,F20,F21,F22,F23,F24,F25,F26,F27,F28,F29,F32,F33,F34,F37,F40,F41,F42)</f>
        <v>27434850.797980256</v>
      </c>
      <c r="G43" s="588">
        <f>SUM(G6,G13,G18,G19,G20,G21,G22,G23,G24,G25,G26,G27,G28,G29,G32,G33,G34,G37,G40,G41,G42)</f>
        <v>23623808.089519367</v>
      </c>
      <c r="H43" s="705">
        <f t="shared" si="1"/>
        <v>51058658.887499623</v>
      </c>
    </row>
    <row r="44" spans="1:8">
      <c r="A44" s="406">
        <v>23</v>
      </c>
      <c r="B44" s="417" t="s">
        <v>653</v>
      </c>
      <c r="C44" s="588">
        <v>-2879743.02</v>
      </c>
      <c r="D44" s="588">
        <v>0</v>
      </c>
      <c r="E44" s="705">
        <f t="shared" si="0"/>
        <v>-2879743.02</v>
      </c>
      <c r="F44" s="588">
        <v>-7491503.4000000004</v>
      </c>
      <c r="G44" s="588"/>
      <c r="H44" s="705">
        <f t="shared" si="1"/>
        <v>-7491503.4000000004</v>
      </c>
    </row>
    <row r="45" spans="1:8">
      <c r="A45" s="406">
        <v>24</v>
      </c>
      <c r="B45" s="418" t="s">
        <v>654</v>
      </c>
      <c r="C45" s="588">
        <f>C43+C44</f>
        <v>3212356.5399999912</v>
      </c>
      <c r="D45" s="588">
        <f>D43+D44</f>
        <v>28035292.230000004</v>
      </c>
      <c r="E45" s="705">
        <f t="shared" si="0"/>
        <v>31247648.769999996</v>
      </c>
      <c r="F45" s="588">
        <f>F43+F44</f>
        <v>19943347.397980258</v>
      </c>
      <c r="G45" s="588">
        <f>G43+G44</f>
        <v>23623808.089519367</v>
      </c>
      <c r="H45" s="705">
        <f>F45+G45</f>
        <v>43567155.487499624</v>
      </c>
    </row>
  </sheetData>
  <mergeCells count="4">
    <mergeCell ref="A4:A5"/>
    <mergeCell ref="B4:B5"/>
    <mergeCell ref="C4:E4"/>
    <mergeCell ref="F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7" zoomScale="90" zoomScaleNormal="90" workbookViewId="0">
      <selection activeCell="B49" sqref="B49:B52"/>
    </sheetView>
  </sheetViews>
  <sheetFormatPr defaultRowHeight="15"/>
  <cols>
    <col min="1" max="1" width="8.7109375" style="403"/>
    <col min="2" max="2" width="87.5703125" bestFit="1" customWidth="1"/>
    <col min="3" max="8" width="15.42578125" customWidth="1"/>
  </cols>
  <sheetData>
    <row r="1" spans="1:8" s="5" customFormat="1" ht="14.25">
      <c r="A1" s="2" t="s">
        <v>30</v>
      </c>
      <c r="B1" s="3" t="str">
        <f>'Info '!C2</f>
        <v>JSC "BASISBANK"</v>
      </c>
      <c r="C1" s="3"/>
      <c r="D1" s="4"/>
      <c r="E1" s="4"/>
      <c r="F1" s="4"/>
      <c r="G1" s="4"/>
    </row>
    <row r="2" spans="1:8" s="5" customFormat="1" ht="14.25">
      <c r="A2" s="2" t="s">
        <v>31</v>
      </c>
      <c r="B2" s="324">
        <f>'1. key ratios '!B2</f>
        <v>45107</v>
      </c>
      <c r="C2" s="6"/>
      <c r="D2" s="7"/>
      <c r="E2" s="7"/>
      <c r="F2" s="7"/>
      <c r="G2" s="7"/>
      <c r="H2" s="8"/>
    </row>
    <row r="3" spans="1:8" ht="15.75" thickBot="1">
      <c r="A3"/>
    </row>
    <row r="4" spans="1:8">
      <c r="A4" s="742" t="s">
        <v>6</v>
      </c>
      <c r="B4" s="754" t="s">
        <v>94</v>
      </c>
      <c r="C4" s="745" t="s">
        <v>556</v>
      </c>
      <c r="D4" s="745"/>
      <c r="E4" s="745"/>
      <c r="F4" s="745" t="s">
        <v>557</v>
      </c>
      <c r="G4" s="745"/>
      <c r="H4" s="746"/>
    </row>
    <row r="5" spans="1:8">
      <c r="A5" s="742"/>
      <c r="B5" s="754"/>
      <c r="C5" s="405" t="s">
        <v>32</v>
      </c>
      <c r="D5" s="405" t="s">
        <v>33</v>
      </c>
      <c r="E5" s="405" t="s">
        <v>34</v>
      </c>
      <c r="F5" s="405" t="s">
        <v>32</v>
      </c>
      <c r="G5" s="405" t="s">
        <v>33</v>
      </c>
      <c r="H5" s="405" t="s">
        <v>34</v>
      </c>
    </row>
    <row r="6" spans="1:8" ht="15.75">
      <c r="A6" s="390">
        <v>1</v>
      </c>
      <c r="B6" s="419" t="s">
        <v>655</v>
      </c>
      <c r="C6" s="420">
        <v>480000</v>
      </c>
      <c r="D6" s="420">
        <v>32897944.75</v>
      </c>
      <c r="E6" s="421">
        <f t="shared" ref="E6:E43" si="0">C6+D6</f>
        <v>33377944.75</v>
      </c>
      <c r="F6" s="420">
        <v>48000</v>
      </c>
      <c r="G6" s="420">
        <v>38954370</v>
      </c>
      <c r="H6" s="422">
        <v>39002370</v>
      </c>
    </row>
    <row r="7" spans="1:8" ht="15.75">
      <c r="A7" s="390">
        <v>2</v>
      </c>
      <c r="B7" s="419" t="s">
        <v>196</v>
      </c>
      <c r="C7" s="420">
        <v>0</v>
      </c>
      <c r="D7" s="420">
        <v>57365059</v>
      </c>
      <c r="E7" s="421">
        <f t="shared" si="0"/>
        <v>57365059</v>
      </c>
      <c r="F7" s="420">
        <v>0</v>
      </c>
      <c r="G7" s="420">
        <v>21220300</v>
      </c>
      <c r="H7" s="422">
        <v>21220300</v>
      </c>
    </row>
    <row r="8" spans="1:8" ht="15.75">
      <c r="A8" s="390">
        <v>3</v>
      </c>
      <c r="B8" s="419" t="s">
        <v>206</v>
      </c>
      <c r="C8" s="420">
        <f>C9+C10</f>
        <v>68733740.740896001</v>
      </c>
      <c r="D8" s="420">
        <f>D9+D10</f>
        <v>758162360.72979307</v>
      </c>
      <c r="E8" s="421">
        <f t="shared" si="0"/>
        <v>826896101.47068906</v>
      </c>
      <c r="F8" s="420">
        <f>F9+F10</f>
        <v>47265771.858079001</v>
      </c>
      <c r="G8" s="420">
        <f>G9+G10</f>
        <v>699910877.88416207</v>
      </c>
      <c r="H8" s="422">
        <f t="shared" ref="H8:H43" si="1">F8+G8</f>
        <v>747176649.74224102</v>
      </c>
    </row>
    <row r="9" spans="1:8" ht="15.75">
      <c r="A9" s="390">
        <v>3.1</v>
      </c>
      <c r="B9" s="423" t="s">
        <v>197</v>
      </c>
      <c r="C9" s="420">
        <v>46351374.330895998</v>
      </c>
      <c r="D9" s="420">
        <v>758098881.50479305</v>
      </c>
      <c r="E9" s="421">
        <f t="shared" si="0"/>
        <v>804450255.83568907</v>
      </c>
      <c r="F9" s="420">
        <v>45163445.948078997</v>
      </c>
      <c r="G9" s="420">
        <v>698021678.89406204</v>
      </c>
      <c r="H9" s="422">
        <f t="shared" si="1"/>
        <v>743185124.84214103</v>
      </c>
    </row>
    <row r="10" spans="1:8" ht="15.75">
      <c r="A10" s="390">
        <v>3.2</v>
      </c>
      <c r="B10" s="423" t="s">
        <v>193</v>
      </c>
      <c r="C10" s="420">
        <v>22382366.41</v>
      </c>
      <c r="D10" s="420">
        <v>63479.224999999999</v>
      </c>
      <c r="E10" s="421">
        <f t="shared" si="0"/>
        <v>22445845.635000002</v>
      </c>
      <c r="F10" s="420">
        <v>2102325.91</v>
      </c>
      <c r="G10" s="420">
        <v>1889198.9901000001</v>
      </c>
      <c r="H10" s="422">
        <f t="shared" si="1"/>
        <v>3991524.9001000002</v>
      </c>
    </row>
    <row r="11" spans="1:8" ht="15.75">
      <c r="A11" s="390">
        <v>4</v>
      </c>
      <c r="B11" s="424" t="s">
        <v>195</v>
      </c>
      <c r="C11" s="420">
        <f>C12+C13</f>
        <v>215964609</v>
      </c>
      <c r="D11" s="420">
        <f>D12+D13</f>
        <v>0</v>
      </c>
      <c r="E11" s="421">
        <f t="shared" si="0"/>
        <v>215964609</v>
      </c>
      <c r="F11" s="420">
        <f>F12+F13</f>
        <v>392672340</v>
      </c>
      <c r="G11" s="420">
        <f>G12+G13</f>
        <v>0</v>
      </c>
      <c r="H11" s="422">
        <f t="shared" si="1"/>
        <v>392672340</v>
      </c>
    </row>
    <row r="12" spans="1:8" ht="15.75">
      <c r="A12" s="390">
        <v>4.0999999999999996</v>
      </c>
      <c r="B12" s="423" t="s">
        <v>179</v>
      </c>
      <c r="C12" s="420">
        <v>215964609</v>
      </c>
      <c r="D12" s="420"/>
      <c r="E12" s="421">
        <f t="shared" si="0"/>
        <v>215964609</v>
      </c>
      <c r="F12" s="420">
        <v>392672340</v>
      </c>
      <c r="G12" s="420"/>
      <c r="H12" s="422">
        <f t="shared" si="1"/>
        <v>392672340</v>
      </c>
    </row>
    <row r="13" spans="1:8" ht="15.75">
      <c r="A13" s="390">
        <v>4.2</v>
      </c>
      <c r="B13" s="423" t="s">
        <v>180</v>
      </c>
      <c r="C13" s="420"/>
      <c r="D13" s="420"/>
      <c r="E13" s="421">
        <f t="shared" si="0"/>
        <v>0</v>
      </c>
      <c r="F13" s="420"/>
      <c r="G13" s="420"/>
      <c r="H13" s="422">
        <f t="shared" si="1"/>
        <v>0</v>
      </c>
    </row>
    <row r="14" spans="1:8" ht="15.75">
      <c r="A14" s="390">
        <v>5</v>
      </c>
      <c r="B14" s="424" t="s">
        <v>205</v>
      </c>
      <c r="C14" s="420">
        <f>C15+C16+C17+C23+C24+C25+C26</f>
        <v>121006925.56</v>
      </c>
      <c r="D14" s="420">
        <f>D15+D16+D17+D23+D24+D25+D26</f>
        <v>3814065377.4147</v>
      </c>
      <c r="E14" s="421">
        <f t="shared" si="0"/>
        <v>3935072302.9747</v>
      </c>
      <c r="F14" s="420">
        <f>F15+F16+F17+F23+F24+F25+F26</f>
        <v>103892147.52</v>
      </c>
      <c r="G14" s="420">
        <f>G15+G16+G17+G23+G24+G25+G26</f>
        <v>3994300244.2279</v>
      </c>
      <c r="H14" s="422">
        <f t="shared" si="1"/>
        <v>4098192391.7479</v>
      </c>
    </row>
    <row r="15" spans="1:8" ht="15.75">
      <c r="A15" s="390">
        <v>5.0999999999999996</v>
      </c>
      <c r="B15" s="425" t="s">
        <v>183</v>
      </c>
      <c r="C15" s="420">
        <v>50414355.469999999</v>
      </c>
      <c r="D15" s="420">
        <v>86671714.587899998</v>
      </c>
      <c r="E15" s="421">
        <f t="shared" si="0"/>
        <v>137086070.05790001</v>
      </c>
      <c r="F15" s="420">
        <v>17880024.640000001</v>
      </c>
      <c r="G15" s="420">
        <v>63370281.331799999</v>
      </c>
      <c r="H15" s="422">
        <f t="shared" si="1"/>
        <v>81250305.971799999</v>
      </c>
    </row>
    <row r="16" spans="1:8" ht="15.75">
      <c r="A16" s="390">
        <v>5.2</v>
      </c>
      <c r="B16" s="425" t="s">
        <v>182</v>
      </c>
      <c r="C16" s="420">
        <v>0</v>
      </c>
      <c r="D16" s="420">
        <v>0</v>
      </c>
      <c r="E16" s="421">
        <f t="shared" si="0"/>
        <v>0</v>
      </c>
      <c r="F16" s="420">
        <v>0</v>
      </c>
      <c r="G16" s="420">
        <v>0</v>
      </c>
      <c r="H16" s="422">
        <f t="shared" si="1"/>
        <v>0</v>
      </c>
    </row>
    <row r="17" spans="1:8" ht="15.75">
      <c r="A17" s="390">
        <v>5.3</v>
      </c>
      <c r="B17" s="425" t="s">
        <v>181</v>
      </c>
      <c r="C17" s="420">
        <f>C18+C19+C20+C21+C22</f>
        <v>28113706.109999999</v>
      </c>
      <c r="D17" s="420">
        <f>D18+D19+D20+D21+D22</f>
        <v>3344652972.4182997</v>
      </c>
      <c r="E17" s="421">
        <f t="shared" si="0"/>
        <v>3372766678.5282998</v>
      </c>
      <c r="F17" s="420">
        <v>29439722.349999998</v>
      </c>
      <c r="G17" s="420">
        <v>3594266755.8157001</v>
      </c>
      <c r="H17" s="422">
        <f t="shared" si="1"/>
        <v>3623706478.1657</v>
      </c>
    </row>
    <row r="18" spans="1:8" ht="15.75">
      <c r="A18" s="390" t="s">
        <v>15</v>
      </c>
      <c r="B18" s="426" t="s">
        <v>36</v>
      </c>
      <c r="C18" s="420">
        <v>2396981.1800000002</v>
      </c>
      <c r="D18" s="420">
        <v>1202799152.3046999</v>
      </c>
      <c r="E18" s="421">
        <f t="shared" si="0"/>
        <v>1205196133.4847</v>
      </c>
      <c r="F18" s="420">
        <v>2481696.44</v>
      </c>
      <c r="G18" s="420">
        <v>1233805454.3482001</v>
      </c>
      <c r="H18" s="422">
        <f t="shared" si="1"/>
        <v>1236287150.7882001</v>
      </c>
    </row>
    <row r="19" spans="1:8" ht="15.75">
      <c r="A19" s="390" t="s">
        <v>16</v>
      </c>
      <c r="B19" s="426" t="s">
        <v>37</v>
      </c>
      <c r="C19" s="420">
        <v>316862.40000000002</v>
      </c>
      <c r="D19" s="420">
        <v>840143960.60520005</v>
      </c>
      <c r="E19" s="421">
        <f t="shared" si="0"/>
        <v>840460823.00520003</v>
      </c>
      <c r="F19" s="420">
        <v>316862.40000000002</v>
      </c>
      <c r="G19" s="420">
        <v>970298113.57509995</v>
      </c>
      <c r="H19" s="422">
        <f t="shared" si="1"/>
        <v>970614975.97509992</v>
      </c>
    </row>
    <row r="20" spans="1:8" ht="15.75">
      <c r="A20" s="390" t="s">
        <v>17</v>
      </c>
      <c r="B20" s="426" t="s">
        <v>38</v>
      </c>
      <c r="C20" s="420">
        <v>0</v>
      </c>
      <c r="D20" s="420">
        <v>0</v>
      </c>
      <c r="E20" s="421">
        <f t="shared" si="0"/>
        <v>0</v>
      </c>
      <c r="F20" s="420">
        <v>0</v>
      </c>
      <c r="G20" s="420">
        <v>0</v>
      </c>
      <c r="H20" s="422">
        <f t="shared" si="1"/>
        <v>0</v>
      </c>
    </row>
    <row r="21" spans="1:8" ht="15.75">
      <c r="A21" s="390" t="s">
        <v>18</v>
      </c>
      <c r="B21" s="426" t="s">
        <v>39</v>
      </c>
      <c r="C21" s="420">
        <v>349246.71999999997</v>
      </c>
      <c r="D21" s="420">
        <v>818487118.8427</v>
      </c>
      <c r="E21" s="421">
        <f t="shared" si="0"/>
        <v>818836365.56270003</v>
      </c>
      <c r="F21" s="420">
        <v>434485.72</v>
      </c>
      <c r="G21" s="420">
        <v>682230777.22689998</v>
      </c>
      <c r="H21" s="422">
        <f t="shared" si="1"/>
        <v>682665262.94690001</v>
      </c>
    </row>
    <row r="22" spans="1:8" ht="15.75">
      <c r="A22" s="390" t="s">
        <v>19</v>
      </c>
      <c r="B22" s="426" t="s">
        <v>40</v>
      </c>
      <c r="C22" s="420">
        <v>25050615.809999999</v>
      </c>
      <c r="D22" s="420">
        <v>483222740.66570002</v>
      </c>
      <c r="E22" s="421">
        <f t="shared" si="0"/>
        <v>508273356.47570002</v>
      </c>
      <c r="F22" s="420">
        <v>26206677.789999999</v>
      </c>
      <c r="G22" s="420">
        <v>707932410.66550004</v>
      </c>
      <c r="H22" s="422">
        <f t="shared" si="1"/>
        <v>734139088.45550001</v>
      </c>
    </row>
    <row r="23" spans="1:8" ht="15.75">
      <c r="A23" s="390">
        <v>5.4</v>
      </c>
      <c r="B23" s="425" t="s">
        <v>184</v>
      </c>
      <c r="C23" s="420">
        <v>14959807.26</v>
      </c>
      <c r="D23" s="420">
        <v>84121911.700599998</v>
      </c>
      <c r="E23" s="421">
        <f t="shared" si="0"/>
        <v>99081718.960600004</v>
      </c>
      <c r="F23" s="420">
        <v>32153361.809999999</v>
      </c>
      <c r="G23" s="420">
        <v>23119442.443700001</v>
      </c>
      <c r="H23" s="422">
        <f t="shared" si="1"/>
        <v>55272804.253700003</v>
      </c>
    </row>
    <row r="24" spans="1:8" ht="15.75">
      <c r="A24" s="390">
        <v>5.5</v>
      </c>
      <c r="B24" s="425" t="s">
        <v>185</v>
      </c>
      <c r="C24" s="420">
        <v>19219056.719999999</v>
      </c>
      <c r="D24" s="420">
        <v>298618778.70789999</v>
      </c>
      <c r="E24" s="421">
        <f t="shared" si="0"/>
        <v>317837835.42789996</v>
      </c>
      <c r="F24" s="420">
        <v>19219038.719999999</v>
      </c>
      <c r="G24" s="420">
        <v>313543764.63669997</v>
      </c>
      <c r="H24" s="422">
        <f t="shared" si="1"/>
        <v>332762803.35669994</v>
      </c>
    </row>
    <row r="25" spans="1:8" ht="15.75">
      <c r="A25" s="390">
        <v>5.6</v>
      </c>
      <c r="B25" s="425" t="s">
        <v>186</v>
      </c>
      <c r="C25" s="420">
        <v>8300000</v>
      </c>
      <c r="D25" s="420">
        <v>0</v>
      </c>
      <c r="E25" s="421">
        <f t="shared" si="0"/>
        <v>8300000</v>
      </c>
      <c r="F25" s="420">
        <v>5200000</v>
      </c>
      <c r="G25" s="420">
        <v>0</v>
      </c>
      <c r="H25" s="422">
        <f t="shared" si="1"/>
        <v>5200000</v>
      </c>
    </row>
    <row r="26" spans="1:8" ht="15.75">
      <c r="A26" s="390">
        <v>5.7</v>
      </c>
      <c r="B26" s="425" t="s">
        <v>40</v>
      </c>
      <c r="C26" s="420">
        <v>0</v>
      </c>
      <c r="D26" s="420">
        <v>0</v>
      </c>
      <c r="E26" s="421">
        <f t="shared" si="0"/>
        <v>0</v>
      </c>
      <c r="F26" s="420">
        <v>0</v>
      </c>
      <c r="G26" s="420">
        <v>0</v>
      </c>
      <c r="H26" s="422">
        <f t="shared" si="1"/>
        <v>0</v>
      </c>
    </row>
    <row r="27" spans="1:8" ht="15.75">
      <c r="A27" s="390">
        <v>6</v>
      </c>
      <c r="B27" s="427" t="s">
        <v>656</v>
      </c>
      <c r="C27" s="420">
        <v>148803242.02000001</v>
      </c>
      <c r="D27" s="420">
        <v>186667270.64379999</v>
      </c>
      <c r="E27" s="421">
        <f t="shared" si="0"/>
        <v>335470512.6638</v>
      </c>
      <c r="F27" s="420">
        <v>118877612.94</v>
      </c>
      <c r="G27" s="420">
        <v>99247036.608199999</v>
      </c>
      <c r="H27" s="422">
        <f t="shared" si="1"/>
        <v>218124649.54820001</v>
      </c>
    </row>
    <row r="28" spans="1:8" ht="15.75">
      <c r="A28" s="390">
        <v>7</v>
      </c>
      <c r="B28" s="427" t="s">
        <v>657</v>
      </c>
      <c r="C28" s="420">
        <v>124634145.44</v>
      </c>
      <c r="D28" s="420">
        <v>53882527.217900001</v>
      </c>
      <c r="E28" s="421">
        <f t="shared" si="0"/>
        <v>178516672.65790001</v>
      </c>
      <c r="F28" s="420">
        <v>87660495.879999995</v>
      </c>
      <c r="G28" s="420">
        <v>49842984.501800001</v>
      </c>
      <c r="H28" s="422">
        <f t="shared" si="1"/>
        <v>137503480.3818</v>
      </c>
    </row>
    <row r="29" spans="1:8" ht="15.75">
      <c r="A29" s="390">
        <v>8</v>
      </c>
      <c r="B29" s="427" t="s">
        <v>194</v>
      </c>
      <c r="C29" s="420">
        <v>0</v>
      </c>
      <c r="D29" s="420">
        <v>754171.88639999996</v>
      </c>
      <c r="E29" s="421">
        <f t="shared" si="0"/>
        <v>754171.88639999996</v>
      </c>
      <c r="F29" s="420">
        <v>0</v>
      </c>
      <c r="G29" s="420">
        <v>584901.32999999996</v>
      </c>
      <c r="H29" s="422">
        <f t="shared" si="1"/>
        <v>584901.32999999996</v>
      </c>
    </row>
    <row r="30" spans="1:8" ht="15.75">
      <c r="A30" s="390">
        <v>9</v>
      </c>
      <c r="B30" s="428" t="s">
        <v>211</v>
      </c>
      <c r="C30" s="420">
        <f>C31+C32+C33+C34+C35+C36+C37</f>
        <v>69902000</v>
      </c>
      <c r="D30" s="420">
        <f>D31+D32+D33+D34+D35+D36+D37</f>
        <v>67397000</v>
      </c>
      <c r="E30" s="421">
        <f t="shared" si="0"/>
        <v>137299000</v>
      </c>
      <c r="F30" s="420"/>
      <c r="G30" s="420"/>
      <c r="H30" s="422">
        <f t="shared" si="1"/>
        <v>0</v>
      </c>
    </row>
    <row r="31" spans="1:8" ht="15.75">
      <c r="A31" s="390">
        <v>9.1</v>
      </c>
      <c r="B31" s="429" t="s">
        <v>201</v>
      </c>
      <c r="C31" s="420"/>
      <c r="D31" s="420">
        <v>67397000</v>
      </c>
      <c r="E31" s="421">
        <f t="shared" si="0"/>
        <v>67397000</v>
      </c>
      <c r="F31" s="420"/>
      <c r="G31" s="420"/>
      <c r="H31" s="422">
        <f t="shared" si="1"/>
        <v>0</v>
      </c>
    </row>
    <row r="32" spans="1:8" ht="15.75">
      <c r="A32" s="390">
        <v>9.1999999999999993</v>
      </c>
      <c r="B32" s="429" t="s">
        <v>202</v>
      </c>
      <c r="C32" s="420">
        <v>69902000</v>
      </c>
      <c r="D32" s="420">
        <v>0</v>
      </c>
      <c r="E32" s="421">
        <f t="shared" si="0"/>
        <v>69902000</v>
      </c>
      <c r="F32" s="420"/>
      <c r="G32" s="420"/>
      <c r="H32" s="422">
        <f t="shared" si="1"/>
        <v>0</v>
      </c>
    </row>
    <row r="33" spans="1:8" ht="15.75">
      <c r="A33" s="390">
        <v>9.3000000000000007</v>
      </c>
      <c r="B33" s="429" t="s">
        <v>198</v>
      </c>
      <c r="C33" s="420"/>
      <c r="D33" s="420"/>
      <c r="E33" s="421">
        <f t="shared" si="0"/>
        <v>0</v>
      </c>
      <c r="F33" s="420"/>
      <c r="G33" s="420"/>
      <c r="H33" s="422">
        <f t="shared" si="1"/>
        <v>0</v>
      </c>
    </row>
    <row r="34" spans="1:8" ht="15.75">
      <c r="A34" s="390">
        <v>9.4</v>
      </c>
      <c r="B34" s="429" t="s">
        <v>199</v>
      </c>
      <c r="C34" s="420"/>
      <c r="D34" s="420"/>
      <c r="E34" s="421">
        <f t="shared" si="0"/>
        <v>0</v>
      </c>
      <c r="F34" s="420"/>
      <c r="G34" s="420"/>
      <c r="H34" s="422">
        <f t="shared" si="1"/>
        <v>0</v>
      </c>
    </row>
    <row r="35" spans="1:8" ht="15.75">
      <c r="A35" s="390">
        <v>9.5</v>
      </c>
      <c r="B35" s="429" t="s">
        <v>200</v>
      </c>
      <c r="C35" s="420"/>
      <c r="D35" s="420"/>
      <c r="E35" s="421">
        <f t="shared" si="0"/>
        <v>0</v>
      </c>
      <c r="F35" s="420"/>
      <c r="G35" s="420"/>
      <c r="H35" s="422">
        <f t="shared" si="1"/>
        <v>0</v>
      </c>
    </row>
    <row r="36" spans="1:8" ht="15.75">
      <c r="A36" s="390">
        <v>9.6</v>
      </c>
      <c r="B36" s="429" t="s">
        <v>203</v>
      </c>
      <c r="C36" s="420"/>
      <c r="D36" s="420"/>
      <c r="E36" s="421">
        <f t="shared" si="0"/>
        <v>0</v>
      </c>
      <c r="F36" s="420"/>
      <c r="G36" s="420"/>
      <c r="H36" s="422">
        <f t="shared" si="1"/>
        <v>0</v>
      </c>
    </row>
    <row r="37" spans="1:8" ht="15.75">
      <c r="A37" s="390">
        <v>9.6999999999999993</v>
      </c>
      <c r="B37" s="429" t="s">
        <v>204</v>
      </c>
      <c r="C37" s="420"/>
      <c r="D37" s="420"/>
      <c r="E37" s="421">
        <f t="shared" si="0"/>
        <v>0</v>
      </c>
      <c r="F37" s="420"/>
      <c r="G37" s="420"/>
      <c r="H37" s="422">
        <f t="shared" si="1"/>
        <v>0</v>
      </c>
    </row>
    <row r="38" spans="1:8" ht="15.75">
      <c r="A38" s="390">
        <v>10</v>
      </c>
      <c r="B38" s="424" t="s">
        <v>207</v>
      </c>
      <c r="C38" s="420">
        <f>C39+C40+C41+C42</f>
        <v>72087154.439999968</v>
      </c>
      <c r="D38" s="420">
        <f>D39+D40+D41+D42</f>
        <v>14773137.850342985</v>
      </c>
      <c r="E38" s="421">
        <f t="shared" si="0"/>
        <v>86860292.290342957</v>
      </c>
      <c r="F38" s="420">
        <f>F39+F40+F41+F42</f>
        <v>57059158.709999919</v>
      </c>
      <c r="G38" s="420">
        <f>G39+G40+G41+G42</f>
        <v>19251711.983834993</v>
      </c>
      <c r="H38" s="422">
        <f t="shared" si="1"/>
        <v>76310870.693834916</v>
      </c>
    </row>
    <row r="39" spans="1:8" ht="15.75">
      <c r="A39" s="390">
        <v>10.1</v>
      </c>
      <c r="B39" s="430" t="s">
        <v>208</v>
      </c>
      <c r="C39" s="420">
        <v>3115.04</v>
      </c>
      <c r="D39" s="420">
        <v>0</v>
      </c>
      <c r="E39" s="421">
        <f t="shared" si="0"/>
        <v>3115.04</v>
      </c>
      <c r="F39" s="420">
        <v>5826768.4299999997</v>
      </c>
      <c r="G39" s="420">
        <v>5151126.3719960004</v>
      </c>
      <c r="H39" s="422">
        <f t="shared" si="1"/>
        <v>10977894.801996</v>
      </c>
    </row>
    <row r="40" spans="1:8" ht="15.75">
      <c r="A40" s="390">
        <v>10.199999999999999</v>
      </c>
      <c r="B40" s="430" t="s">
        <v>209</v>
      </c>
      <c r="C40" s="420">
        <v>2711811.2100000083</v>
      </c>
      <c r="D40" s="420">
        <v>684063.69959999982</v>
      </c>
      <c r="E40" s="421">
        <f t="shared" si="0"/>
        <v>3395874.9096000083</v>
      </c>
      <c r="F40" s="420">
        <v>4503002.9399999892</v>
      </c>
      <c r="G40" s="420">
        <v>437777.78299999965</v>
      </c>
      <c r="H40" s="422">
        <f t="shared" si="1"/>
        <v>4940780.7229999891</v>
      </c>
    </row>
    <row r="41" spans="1:8" ht="15.75">
      <c r="A41" s="390">
        <v>10.3</v>
      </c>
      <c r="B41" s="430" t="s">
        <v>212</v>
      </c>
      <c r="C41" s="420">
        <v>46286575.490000002</v>
      </c>
      <c r="D41" s="420">
        <v>6703967.8141430011</v>
      </c>
      <c r="E41" s="421">
        <f t="shared" si="0"/>
        <v>52990543.304143004</v>
      </c>
      <c r="F41" s="420">
        <v>29712549.729999997</v>
      </c>
      <c r="G41" s="420">
        <v>6738893.0012389999</v>
      </c>
      <c r="H41" s="422">
        <f t="shared" si="1"/>
        <v>36451442.731238998</v>
      </c>
    </row>
    <row r="42" spans="1:8" ht="25.5">
      <c r="A42" s="390">
        <v>10.4</v>
      </c>
      <c r="B42" s="430" t="s">
        <v>213</v>
      </c>
      <c r="C42" s="420">
        <v>23085652.699999955</v>
      </c>
      <c r="D42" s="420">
        <v>7385106.3365999833</v>
      </c>
      <c r="E42" s="421">
        <f t="shared" si="0"/>
        <v>30470759.036599938</v>
      </c>
      <c r="F42" s="420">
        <v>17016837.609999932</v>
      </c>
      <c r="G42" s="420">
        <v>6923914.8275999939</v>
      </c>
      <c r="H42" s="422">
        <f t="shared" si="1"/>
        <v>23940752.437599927</v>
      </c>
    </row>
    <row r="43" spans="1:8" ht="16.5" thickBot="1">
      <c r="A43" s="390">
        <v>11</v>
      </c>
      <c r="B43" s="142" t="s">
        <v>210</v>
      </c>
      <c r="C43" s="420"/>
      <c r="D43" s="420"/>
      <c r="E43" s="421">
        <f t="shared" si="0"/>
        <v>0</v>
      </c>
      <c r="F43" s="420"/>
      <c r="G43" s="420"/>
      <c r="H43" s="422">
        <f t="shared" si="1"/>
        <v>0</v>
      </c>
    </row>
    <row r="44" spans="1:8" ht="15.75">
      <c r="C44" s="431"/>
      <c r="D44" s="431"/>
      <c r="E44" s="431"/>
      <c r="F44" s="431"/>
      <c r="G44" s="431"/>
      <c r="H44" s="431"/>
    </row>
    <row r="45" spans="1:8" ht="15.75">
      <c r="C45" s="431"/>
      <c r="D45" s="431"/>
      <c r="E45" s="431"/>
      <c r="F45" s="431"/>
      <c r="G45" s="431"/>
      <c r="H45" s="431"/>
    </row>
    <row r="46" spans="1:8" ht="15.75">
      <c r="C46" s="431"/>
      <c r="D46" s="431"/>
      <c r="E46" s="431"/>
      <c r="F46" s="431"/>
      <c r="G46" s="431"/>
      <c r="H46" s="431"/>
    </row>
    <row r="47" spans="1:8" ht="15.75">
      <c r="C47" s="431"/>
      <c r="D47" s="431"/>
      <c r="E47" s="431"/>
      <c r="F47" s="431"/>
      <c r="G47" s="431"/>
      <c r="H47" s="431"/>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pane xSplit="1" ySplit="4" topLeftCell="B5" activePane="bottomRight" state="frozen"/>
      <selection activeCell="B9" sqref="B9"/>
      <selection pane="topRight" activeCell="B9" sqref="B9"/>
      <selection pane="bottomLeft" activeCell="B9" sqref="B9"/>
      <selection pane="bottomRight" activeCell="B15" sqref="B15"/>
    </sheetView>
  </sheetViews>
  <sheetFormatPr defaultColWidth="9.140625" defaultRowHeight="12.75"/>
  <cols>
    <col min="1" max="1" width="9.5703125" style="4" bestFit="1" customWidth="1"/>
    <col min="2" max="2" width="93.5703125" style="4" customWidth="1"/>
    <col min="3" max="4" width="10.7109375" style="4" customWidth="1"/>
    <col min="5" max="7" width="10.85546875" style="27" bestFit="1" customWidth="1"/>
    <col min="8" max="11" width="9.7109375" style="27" customWidth="1"/>
    <col min="12" max="16384" width="9.140625" style="27"/>
  </cols>
  <sheetData>
    <row r="1" spans="1:8">
      <c r="A1" s="2" t="s">
        <v>30</v>
      </c>
      <c r="B1" s="3" t="str">
        <f>'Info '!C2</f>
        <v>JSC "BASISBANK"</v>
      </c>
      <c r="C1" s="3"/>
    </row>
    <row r="2" spans="1:8">
      <c r="A2" s="2" t="s">
        <v>31</v>
      </c>
      <c r="B2" s="324">
        <f>'1. key ratios '!B2</f>
        <v>45107</v>
      </c>
      <c r="C2" s="6"/>
      <c r="D2" s="7"/>
      <c r="E2" s="30"/>
      <c r="F2" s="30"/>
      <c r="G2" s="30"/>
      <c r="H2" s="30"/>
    </row>
    <row r="3" spans="1:8">
      <c r="A3" s="2"/>
      <c r="B3" s="3"/>
      <c r="C3" s="6"/>
      <c r="D3" s="7"/>
      <c r="E3" s="30"/>
      <c r="F3" s="30"/>
      <c r="G3" s="30"/>
      <c r="H3" s="30"/>
    </row>
    <row r="4" spans="1:8" ht="15" customHeight="1" thickBot="1">
      <c r="A4" s="7" t="s">
        <v>96</v>
      </c>
      <c r="B4" s="93" t="s">
        <v>187</v>
      </c>
      <c r="C4" s="31" t="s">
        <v>35</v>
      </c>
    </row>
    <row r="5" spans="1:8" ht="15" customHeight="1">
      <c r="A5" s="168" t="s">
        <v>6</v>
      </c>
      <c r="B5" s="169"/>
      <c r="C5" s="322" t="str">
        <f>INT((MONTH($B$2))/3)&amp;"Q"&amp;"-"&amp;YEAR($B$2)</f>
        <v>2Q-2023</v>
      </c>
      <c r="D5" s="322" t="str">
        <f>IF(INT(MONTH($B$2))=3,"4"&amp;"Q"&amp;"-"&amp;YEAR($B$2)-1,IF(INT(MONTH($B$2))=6,"1"&amp;"Q"&amp;"-"&amp;YEAR($B$2),IF(INT(MONTH($B$2))=9,"2"&amp;"Q"&amp;"-"&amp;YEAR($B$2),IF(INT(MONTH($B$2))=12,"3"&amp;"Q"&amp;"-"&amp;YEAR($B$2),0))))</f>
        <v>1Q-2023</v>
      </c>
      <c r="E5" s="322" t="str">
        <f>IF(INT(MONTH($B$2))=3,"3"&amp;"Q"&amp;"-"&amp;YEAR($B$2)-1,IF(INT(MONTH($B$2))=6,"4"&amp;"Q"&amp;"-"&amp;YEAR($B$2)-1,IF(INT(MONTH($B$2))=9,"1"&amp;"Q"&amp;"-"&amp;YEAR($B$2),IF(INT(MONTH($B$2))=12,"2"&amp;"Q"&amp;"-"&amp;YEAR($B$2),0))))</f>
        <v>4Q-2022</v>
      </c>
      <c r="F5" s="322" t="str">
        <f>IF(INT(MONTH($B$2))=3,"2"&amp;"Q"&amp;"-"&amp;YEAR($B$2)-1,IF(INT(MONTH($B$2))=6,"3"&amp;"Q"&amp;"-"&amp;YEAR($B$2)-1,IF(INT(MONTH($B$2))=9,"4"&amp;"Q"&amp;"-"&amp;YEAR($B$2)-1,IF(INT(MONTH($B$2))=12,"1"&amp;"Q"&amp;"-"&amp;YEAR($B$2),0))))</f>
        <v>3Q-2022</v>
      </c>
      <c r="G5" s="323" t="str">
        <f>IF(INT(MONTH($B$2))=3,"1"&amp;"Q"&amp;"-"&amp;YEAR($B$2)-1,IF(INT(MONTH($B$2))=6,"2"&amp;"Q"&amp;"-"&amp;YEAR($B$2)-1,IF(INT(MONTH($B$2))=9,"3"&amp;"Q"&amp;"-"&amp;YEAR($B$2)-1,IF(INT(MONTH($B$2))=12,"4"&amp;"Q"&amp;"-"&amp;YEAR($B$2)-1,0))))</f>
        <v>2Q-2022</v>
      </c>
    </row>
    <row r="6" spans="1:8" ht="15" customHeight="1">
      <c r="A6" s="32">
        <v>1</v>
      </c>
      <c r="B6" s="256" t="s">
        <v>191</v>
      </c>
      <c r="C6" s="315">
        <f>C7+C9+C10</f>
        <v>2607409603.7494712</v>
      </c>
      <c r="D6" s="316">
        <f>D7+D9+D10</f>
        <v>2475425426.4150653</v>
      </c>
      <c r="E6" s="258">
        <f t="shared" ref="E6:G6" si="0">E7+E9+E10</f>
        <v>2580309944.7976661</v>
      </c>
      <c r="F6" s="315">
        <f t="shared" si="0"/>
        <v>2344994830.0529413</v>
      </c>
      <c r="G6" s="318">
        <f t="shared" si="0"/>
        <v>2308643732.7965798</v>
      </c>
    </row>
    <row r="7" spans="1:8" ht="15" customHeight="1">
      <c r="A7" s="32">
        <v>1.1000000000000001</v>
      </c>
      <c r="B7" s="256" t="s">
        <v>357</v>
      </c>
      <c r="C7" s="591">
        <v>2319130241.8701243</v>
      </c>
      <c r="D7" s="592">
        <v>2188091245.2033315</v>
      </c>
      <c r="E7" s="591">
        <v>2342534767.9043465</v>
      </c>
      <c r="F7" s="591">
        <v>2135446210.3772979</v>
      </c>
      <c r="G7" s="319">
        <v>2101756729.5761847</v>
      </c>
    </row>
    <row r="8" spans="1:8">
      <c r="A8" s="32" t="s">
        <v>14</v>
      </c>
      <c r="B8" s="256" t="s">
        <v>95</v>
      </c>
      <c r="C8" s="591"/>
      <c r="D8" s="592">
        <v>42500000</v>
      </c>
      <c r="E8" s="591">
        <v>42500000</v>
      </c>
      <c r="F8" s="591">
        <v>42500000</v>
      </c>
      <c r="G8" s="319">
        <v>42500000</v>
      </c>
    </row>
    <row r="9" spans="1:8" ht="15" customHeight="1">
      <c r="A9" s="32">
        <v>1.2</v>
      </c>
      <c r="B9" s="257" t="s">
        <v>94</v>
      </c>
      <c r="C9" s="591">
        <v>288279361.87934667</v>
      </c>
      <c r="D9" s="592">
        <v>287334181.21173376</v>
      </c>
      <c r="E9" s="591">
        <v>236358036.8933194</v>
      </c>
      <c r="F9" s="591">
        <v>209548619.67564356</v>
      </c>
      <c r="G9" s="319">
        <v>206887003.220395</v>
      </c>
    </row>
    <row r="10" spans="1:8" ht="15" customHeight="1">
      <c r="A10" s="32">
        <v>1.3</v>
      </c>
      <c r="B10" s="256" t="s">
        <v>28</v>
      </c>
      <c r="C10" s="593">
        <v>0</v>
      </c>
      <c r="D10" s="592">
        <v>0</v>
      </c>
      <c r="E10" s="593">
        <v>1417140</v>
      </c>
      <c r="F10" s="591">
        <v>0</v>
      </c>
      <c r="G10" s="320"/>
    </row>
    <row r="11" spans="1:8" ht="15" customHeight="1">
      <c r="A11" s="32">
        <v>2</v>
      </c>
      <c r="B11" s="256" t="s">
        <v>188</v>
      </c>
      <c r="C11" s="591">
        <v>4181656</v>
      </c>
      <c r="D11" s="592">
        <v>5757064.1241530189</v>
      </c>
      <c r="E11" s="591">
        <v>10908613.947859904</v>
      </c>
      <c r="F11" s="591">
        <v>5289989.4946673904</v>
      </c>
      <c r="G11" s="319">
        <v>12895647</v>
      </c>
    </row>
    <row r="12" spans="1:8" ht="15" customHeight="1">
      <c r="A12" s="32">
        <v>3</v>
      </c>
      <c r="B12" s="256" t="s">
        <v>189</v>
      </c>
      <c r="C12" s="593">
        <v>171690239.75991175</v>
      </c>
      <c r="D12" s="592">
        <v>171690239.75991175</v>
      </c>
      <c r="E12" s="593">
        <v>171690239.75991175</v>
      </c>
      <c r="F12" s="591">
        <v>129542130.68551137</v>
      </c>
      <c r="G12" s="320">
        <v>129542130.68551137</v>
      </c>
    </row>
    <row r="13" spans="1:8" ht="15" customHeight="1" thickBot="1">
      <c r="A13" s="34">
        <v>4</v>
      </c>
      <c r="B13" s="35" t="s">
        <v>190</v>
      </c>
      <c r="C13" s="259">
        <f>C6+C11+C12</f>
        <v>2783281499.5093827</v>
      </c>
      <c r="D13" s="317">
        <f>D6+D11+D12</f>
        <v>2652872730.29913</v>
      </c>
      <c r="E13" s="260">
        <f t="shared" ref="E13:G13" si="1">E6+E11+E12</f>
        <v>2762908798.5054374</v>
      </c>
      <c r="F13" s="259">
        <f t="shared" si="1"/>
        <v>2479826950.2331204</v>
      </c>
      <c r="G13" s="321">
        <f t="shared" si="1"/>
        <v>2451081510.4820914</v>
      </c>
    </row>
    <row r="14" spans="1:8">
      <c r="B14" s="38"/>
    </row>
    <row r="15" spans="1:8">
      <c r="B15" s="39"/>
    </row>
    <row r="16" spans="1:8">
      <c r="B16" s="39"/>
    </row>
    <row r="17" spans="1:4" ht="11.25">
      <c r="A17" s="27"/>
      <c r="B17" s="27"/>
      <c r="C17" s="27"/>
      <c r="D17" s="27"/>
    </row>
    <row r="18" spans="1:4" ht="11.25">
      <c r="A18" s="27"/>
      <c r="B18" s="27"/>
      <c r="C18" s="27"/>
      <c r="D18" s="27"/>
    </row>
    <row r="19" spans="1:4" ht="11.25">
      <c r="A19" s="27"/>
      <c r="B19" s="27"/>
      <c r="C19" s="27"/>
      <c r="D19" s="27"/>
    </row>
    <row r="20" spans="1:4" ht="11.25">
      <c r="A20" s="27"/>
      <c r="B20" s="27"/>
      <c r="C20" s="27"/>
      <c r="D20" s="27"/>
    </row>
    <row r="21" spans="1:4" ht="11.25">
      <c r="A21" s="27"/>
      <c r="B21" s="27"/>
      <c r="C21" s="27"/>
      <c r="D21" s="27"/>
    </row>
    <row r="22" spans="1:4" ht="11.25">
      <c r="A22" s="27"/>
      <c r="B22" s="27"/>
      <c r="C22" s="27"/>
      <c r="D22" s="27"/>
    </row>
    <row r="23" spans="1:4" ht="11.25">
      <c r="A23" s="27"/>
      <c r="B23" s="27"/>
      <c r="C23" s="27"/>
      <c r="D23" s="27"/>
    </row>
    <row r="24" spans="1:4" ht="11.25">
      <c r="A24" s="27"/>
      <c r="B24" s="27"/>
      <c r="C24" s="27"/>
      <c r="D24" s="27"/>
    </row>
    <row r="25" spans="1:4" ht="11.25">
      <c r="A25" s="27"/>
      <c r="B25" s="27"/>
      <c r="C25" s="27"/>
      <c r="D25" s="27"/>
    </row>
    <row r="26" spans="1:4" ht="11.25">
      <c r="A26" s="27"/>
      <c r="B26" s="27"/>
      <c r="C26" s="27"/>
      <c r="D26" s="27"/>
    </row>
    <row r="27" spans="1:4" ht="11.25">
      <c r="A27" s="27"/>
      <c r="B27" s="27"/>
      <c r="C27" s="27"/>
      <c r="D27" s="27"/>
    </row>
    <row r="28" spans="1:4" ht="11.25">
      <c r="A28" s="27"/>
      <c r="B28" s="27"/>
      <c r="C28" s="27"/>
      <c r="D28" s="27"/>
    </row>
    <row r="29" spans="1:4" ht="11.25">
      <c r="A29" s="27"/>
      <c r="B29" s="27"/>
      <c r="C29" s="27"/>
      <c r="D29" s="2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xSplit="1" ySplit="4" topLeftCell="B5" activePane="bottomRight" state="frozen"/>
      <selection activeCell="B9" sqref="B9"/>
      <selection pane="topRight" activeCell="B9" sqref="B9"/>
      <selection pane="bottomLeft" activeCell="B9" sqref="B9"/>
      <selection pane="bottomRight" activeCell="B31" sqref="B31"/>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JSC "BASISBANK"</v>
      </c>
    </row>
    <row r="2" spans="1:3">
      <c r="A2" s="2" t="s">
        <v>31</v>
      </c>
      <c r="B2" s="324">
        <f>'1. key ratios '!B2</f>
        <v>45107</v>
      </c>
    </row>
    <row r="4" spans="1:3" ht="27.95" customHeight="1" thickBot="1">
      <c r="A4" s="40" t="s">
        <v>41</v>
      </c>
      <c r="B4" s="41" t="s">
        <v>163</v>
      </c>
      <c r="C4" s="42"/>
    </row>
    <row r="5" spans="1:3">
      <c r="A5" s="43"/>
      <c r="B5" s="309" t="s">
        <v>42</v>
      </c>
      <c r="C5" s="310" t="s">
        <v>369</v>
      </c>
    </row>
    <row r="6" spans="1:3">
      <c r="A6" s="44">
        <v>1</v>
      </c>
      <c r="B6" s="594" t="s">
        <v>700</v>
      </c>
      <c r="C6" s="595" t="s">
        <v>701</v>
      </c>
    </row>
    <row r="7" spans="1:3">
      <c r="A7" s="44">
        <v>2</v>
      </c>
      <c r="B7" s="594" t="s">
        <v>702</v>
      </c>
      <c r="C7" s="595" t="s">
        <v>703</v>
      </c>
    </row>
    <row r="8" spans="1:3">
      <c r="A8" s="44">
        <v>3</v>
      </c>
      <c r="B8" s="594" t="s">
        <v>704</v>
      </c>
      <c r="C8" s="595" t="s">
        <v>701</v>
      </c>
    </row>
    <row r="9" spans="1:3">
      <c r="A9" s="44">
        <v>4</v>
      </c>
      <c r="B9" s="594" t="s">
        <v>706</v>
      </c>
      <c r="C9" s="595" t="s">
        <v>705</v>
      </c>
    </row>
    <row r="10" spans="1:3">
      <c r="A10" s="44">
        <v>5</v>
      </c>
      <c r="B10" s="594" t="s">
        <v>707</v>
      </c>
      <c r="C10" s="595" t="s">
        <v>701</v>
      </c>
    </row>
    <row r="11" spans="1:3">
      <c r="A11" s="44">
        <v>6</v>
      </c>
      <c r="B11" s="594" t="s">
        <v>708</v>
      </c>
      <c r="C11" s="595" t="s">
        <v>705</v>
      </c>
    </row>
    <row r="12" spans="1:3">
      <c r="A12" s="44"/>
      <c r="B12" s="311"/>
      <c r="C12" s="312"/>
    </row>
    <row r="13" spans="1:3" ht="25.5">
      <c r="A13" s="44"/>
      <c r="B13" s="313" t="s">
        <v>43</v>
      </c>
      <c r="C13" s="314" t="s">
        <v>370</v>
      </c>
    </row>
    <row r="14" spans="1:3">
      <c r="A14" s="44">
        <v>1</v>
      </c>
      <c r="B14" s="45" t="s">
        <v>709</v>
      </c>
      <c r="C14" s="46" t="s">
        <v>710</v>
      </c>
    </row>
    <row r="15" spans="1:3">
      <c r="A15" s="44">
        <v>2</v>
      </c>
      <c r="B15" s="45" t="s">
        <v>711</v>
      </c>
      <c r="C15" s="46" t="s">
        <v>712</v>
      </c>
    </row>
    <row r="16" spans="1:3">
      <c r="A16" s="44">
        <v>3</v>
      </c>
      <c r="B16" s="45" t="s">
        <v>713</v>
      </c>
      <c r="C16" s="46" t="s">
        <v>714</v>
      </c>
    </row>
    <row r="17" spans="1:3">
      <c r="A17" s="44">
        <v>4</v>
      </c>
      <c r="B17" s="45" t="s">
        <v>715</v>
      </c>
      <c r="C17" s="46" t="s">
        <v>716</v>
      </c>
    </row>
    <row r="18" spans="1:3">
      <c r="A18" s="44">
        <v>5</v>
      </c>
      <c r="B18" s="45" t="s">
        <v>717</v>
      </c>
      <c r="C18" s="46" t="s">
        <v>718</v>
      </c>
    </row>
    <row r="19" spans="1:3">
      <c r="A19" s="44">
        <v>6</v>
      </c>
      <c r="B19" s="45" t="s">
        <v>719</v>
      </c>
      <c r="C19" s="46" t="s">
        <v>720</v>
      </c>
    </row>
    <row r="20" spans="1:3">
      <c r="A20" s="44">
        <v>7</v>
      </c>
      <c r="B20" s="45" t="s">
        <v>721</v>
      </c>
      <c r="C20" s="46" t="s">
        <v>722</v>
      </c>
    </row>
    <row r="21" spans="1:3" ht="15.75" customHeight="1">
      <c r="A21" s="44"/>
      <c r="B21" s="45"/>
      <c r="C21" s="47"/>
    </row>
    <row r="22" spans="1:3" ht="30" customHeight="1">
      <c r="A22" s="44"/>
      <c r="B22" s="755" t="s">
        <v>44</v>
      </c>
      <c r="C22" s="756"/>
    </row>
    <row r="23" spans="1:3">
      <c r="A23" s="44">
        <v>1</v>
      </c>
      <c r="B23" s="45" t="s">
        <v>723</v>
      </c>
      <c r="C23" s="708">
        <v>0.92102931555297496</v>
      </c>
    </row>
    <row r="24" spans="1:3" ht="15.75" customHeight="1">
      <c r="A24" s="44">
        <v>2</v>
      </c>
      <c r="B24" s="45" t="s">
        <v>724</v>
      </c>
      <c r="C24" s="708">
        <v>6.5000635187063019E-2</v>
      </c>
    </row>
    <row r="25" spans="1:3" ht="29.25" customHeight="1">
      <c r="A25" s="44"/>
      <c r="B25" s="755" t="s">
        <v>45</v>
      </c>
      <c r="C25" s="756"/>
    </row>
    <row r="26" spans="1:3">
      <c r="A26" s="44">
        <v>1</v>
      </c>
      <c r="B26" s="45" t="s">
        <v>725</v>
      </c>
      <c r="C26" s="709">
        <v>0.92066090382675381</v>
      </c>
    </row>
    <row r="27" spans="1:3" ht="15" thickBot="1">
      <c r="A27" s="48">
        <v>2</v>
      </c>
      <c r="B27" s="49" t="s">
        <v>724</v>
      </c>
      <c r="C27" s="710">
        <v>6.5000635187063019E-2</v>
      </c>
    </row>
  </sheetData>
  <mergeCells count="2">
    <mergeCell ref="B25:C25"/>
    <mergeCell ref="B22:C22"/>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pane xSplit="1" ySplit="5" topLeftCell="B6" activePane="bottomRight" state="frozen"/>
      <selection activeCell="B49" sqref="B49:B52"/>
      <selection pane="topRight" activeCell="B49" sqref="B49:B52"/>
      <selection pane="bottomLeft" activeCell="B49" sqref="B49:B52"/>
      <selection pane="bottomRight" activeCell="B49" sqref="B49:B52"/>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4" t="s">
        <v>30</v>
      </c>
      <c r="B1" s="3" t="str">
        <f>'Info '!C2</f>
        <v>JSC "BASISBANK"</v>
      </c>
      <c r="C1" s="61"/>
      <c r="D1" s="61"/>
      <c r="E1" s="61"/>
      <c r="F1" s="19"/>
    </row>
    <row r="2" spans="1:7" s="50" customFormat="1" ht="15.75" customHeight="1">
      <c r="A2" s="204" t="s">
        <v>31</v>
      </c>
      <c r="B2" s="324">
        <f>'1. key ratios '!B2</f>
        <v>45107</v>
      </c>
    </row>
    <row r="3" spans="1:7" s="50" customFormat="1" ht="15.75" customHeight="1">
      <c r="A3" s="204"/>
    </row>
    <row r="4" spans="1:7" s="50" customFormat="1" ht="15.75" customHeight="1" thickBot="1">
      <c r="A4" s="205" t="s">
        <v>99</v>
      </c>
      <c r="B4" s="761" t="s">
        <v>225</v>
      </c>
      <c r="C4" s="762"/>
      <c r="D4" s="762"/>
      <c r="E4" s="762"/>
    </row>
    <row r="5" spans="1:7" s="54" customFormat="1" ht="17.45" customHeight="1">
      <c r="A5" s="151"/>
      <c r="B5" s="152"/>
      <c r="C5" s="52" t="s">
        <v>0</v>
      </c>
      <c r="D5" s="52" t="s">
        <v>1</v>
      </c>
      <c r="E5" s="53" t="s">
        <v>2</v>
      </c>
    </row>
    <row r="6" spans="1:7" s="19" customFormat="1" ht="14.45" customHeight="1">
      <c r="A6" s="206"/>
      <c r="B6" s="757" t="s">
        <v>232</v>
      </c>
      <c r="C6" s="757" t="s">
        <v>658</v>
      </c>
      <c r="D6" s="759" t="s">
        <v>98</v>
      </c>
      <c r="E6" s="760"/>
      <c r="G6" s="5"/>
    </row>
    <row r="7" spans="1:7" s="19" customFormat="1" ht="99.6" customHeight="1">
      <c r="A7" s="206"/>
      <c r="B7" s="758"/>
      <c r="C7" s="757"/>
      <c r="D7" s="240" t="s">
        <v>97</v>
      </c>
      <c r="E7" s="241" t="s">
        <v>233</v>
      </c>
      <c r="G7" s="5"/>
    </row>
    <row r="8" spans="1:7" ht="21">
      <c r="A8" s="375">
        <v>1</v>
      </c>
      <c r="B8" s="376" t="s">
        <v>559</v>
      </c>
      <c r="C8" s="596">
        <f>SUM(C9:C11)</f>
        <v>389978352.35000002</v>
      </c>
      <c r="D8" s="596">
        <f t="shared" ref="D8:E8" si="0">SUM(D9:D11)</f>
        <v>0</v>
      </c>
      <c r="E8" s="596">
        <f t="shared" si="0"/>
        <v>389978352.35000002</v>
      </c>
      <c r="F8" s="19"/>
    </row>
    <row r="9" spans="1:7" ht="15">
      <c r="A9" s="375">
        <v>1.1000000000000001</v>
      </c>
      <c r="B9" s="377" t="s">
        <v>560</v>
      </c>
      <c r="C9" s="597">
        <v>65620937.239999995</v>
      </c>
      <c r="D9" s="597"/>
      <c r="E9" s="597">
        <v>65620937.239999995</v>
      </c>
      <c r="F9" s="19"/>
    </row>
    <row r="10" spans="1:7" ht="15">
      <c r="A10" s="375">
        <v>1.2</v>
      </c>
      <c r="B10" s="377" t="s">
        <v>561</v>
      </c>
      <c r="C10" s="597">
        <v>234918811.94999999</v>
      </c>
      <c r="D10" s="597"/>
      <c r="E10" s="597">
        <v>234918811.94999999</v>
      </c>
      <c r="F10" s="19"/>
    </row>
    <row r="11" spans="1:7" ht="15">
      <c r="A11" s="375">
        <v>1.3</v>
      </c>
      <c r="B11" s="377" t="s">
        <v>562</v>
      </c>
      <c r="C11" s="597">
        <v>89438603.159999996</v>
      </c>
      <c r="D11" s="597"/>
      <c r="E11" s="597">
        <v>89438603.159999996</v>
      </c>
      <c r="F11" s="19"/>
    </row>
    <row r="12" spans="1:7" ht="15">
      <c r="A12" s="375">
        <v>2</v>
      </c>
      <c r="B12" s="378" t="s">
        <v>563</v>
      </c>
      <c r="C12" s="596">
        <v>183000</v>
      </c>
      <c r="D12" s="596"/>
      <c r="E12" s="596">
        <v>183000</v>
      </c>
      <c r="F12" s="19"/>
    </row>
    <row r="13" spans="1:7" ht="15">
      <c r="A13" s="375">
        <v>2.1</v>
      </c>
      <c r="B13" s="379" t="s">
        <v>564</v>
      </c>
      <c r="C13" s="597">
        <v>183000</v>
      </c>
      <c r="D13" s="597"/>
      <c r="E13" s="597">
        <v>183000</v>
      </c>
      <c r="F13" s="19"/>
    </row>
    <row r="14" spans="1:7" ht="21">
      <c r="A14" s="375">
        <v>3</v>
      </c>
      <c r="B14" s="380" t="s">
        <v>565</v>
      </c>
      <c r="C14" s="597">
        <v>0</v>
      </c>
      <c r="D14" s="597"/>
      <c r="E14" s="597"/>
      <c r="F14" s="19"/>
    </row>
    <row r="15" spans="1:7" ht="21">
      <c r="A15" s="375">
        <v>4</v>
      </c>
      <c r="B15" s="381" t="s">
        <v>566</v>
      </c>
      <c r="C15" s="597">
        <v>0</v>
      </c>
      <c r="D15" s="597"/>
      <c r="E15" s="597"/>
      <c r="F15" s="19"/>
    </row>
    <row r="16" spans="1:7" ht="21">
      <c r="A16" s="375">
        <v>5</v>
      </c>
      <c r="B16" s="382" t="s">
        <v>567</v>
      </c>
      <c r="C16" s="596">
        <f>SUM(C17:C19)</f>
        <v>224231362.63</v>
      </c>
      <c r="D16" s="596">
        <f t="shared" ref="D16:E16" si="1">SUM(D17:D19)</f>
        <v>4230785.7299999995</v>
      </c>
      <c r="E16" s="596">
        <f t="shared" si="1"/>
        <v>220000576.90000001</v>
      </c>
      <c r="F16" s="19"/>
    </row>
    <row r="17" spans="1:6" ht="15">
      <c r="A17" s="375">
        <v>5.0999999999999996</v>
      </c>
      <c r="B17" s="383" t="s">
        <v>568</v>
      </c>
      <c r="C17" s="597">
        <v>0</v>
      </c>
      <c r="D17" s="597"/>
      <c r="E17" s="597">
        <v>0</v>
      </c>
      <c r="F17" s="19"/>
    </row>
    <row r="18" spans="1:6" ht="15">
      <c r="A18" s="375">
        <v>5.2</v>
      </c>
      <c r="B18" s="383" t="s">
        <v>569</v>
      </c>
      <c r="C18" s="597">
        <v>224231362.63</v>
      </c>
      <c r="D18" s="597">
        <v>4230785.7299999995</v>
      </c>
      <c r="E18" s="597">
        <v>220000576.90000001</v>
      </c>
      <c r="F18" s="19"/>
    </row>
    <row r="19" spans="1:6" ht="15">
      <c r="A19" s="375">
        <v>5.3</v>
      </c>
      <c r="B19" s="384" t="s">
        <v>570</v>
      </c>
      <c r="C19" s="597">
        <v>0</v>
      </c>
      <c r="D19" s="597"/>
      <c r="E19" s="597">
        <v>0</v>
      </c>
      <c r="F19" s="19"/>
    </row>
    <row r="20" spans="1:6" ht="15">
      <c r="A20" s="375">
        <v>6</v>
      </c>
      <c r="B20" s="380" t="s">
        <v>571</v>
      </c>
      <c r="C20" s="596">
        <v>2362019218.2799997</v>
      </c>
      <c r="D20" s="596">
        <v>0</v>
      </c>
      <c r="E20" s="596">
        <v>2362019218.2799997</v>
      </c>
      <c r="F20" s="19"/>
    </row>
    <row r="21" spans="1:6" ht="15">
      <c r="A21" s="375">
        <v>6.1</v>
      </c>
      <c r="B21" s="383" t="s">
        <v>569</v>
      </c>
      <c r="C21" s="598">
        <v>189289133.44999999</v>
      </c>
      <c r="D21" s="598"/>
      <c r="E21" s="598">
        <v>189289133.44999999</v>
      </c>
      <c r="F21" s="19"/>
    </row>
    <row r="22" spans="1:6" ht="15">
      <c r="A22" s="375">
        <v>6.2</v>
      </c>
      <c r="B22" s="384" t="s">
        <v>570</v>
      </c>
      <c r="C22" s="598">
        <v>2172730084.8299999</v>
      </c>
      <c r="D22" s="598"/>
      <c r="E22" s="598">
        <v>2172730084.8299999</v>
      </c>
      <c r="F22" s="19"/>
    </row>
    <row r="23" spans="1:6" ht="21">
      <c r="A23" s="375">
        <v>7</v>
      </c>
      <c r="B23" s="378" t="s">
        <v>572</v>
      </c>
      <c r="C23" s="599">
        <v>20859355.100000001</v>
      </c>
      <c r="D23" s="599">
        <v>3796650</v>
      </c>
      <c r="E23" s="599">
        <v>17062705.100000001</v>
      </c>
      <c r="F23" s="19"/>
    </row>
    <row r="24" spans="1:6" ht="21">
      <c r="A24" s="375">
        <v>8</v>
      </c>
      <c r="B24" s="385" t="s">
        <v>573</v>
      </c>
      <c r="C24" s="599">
        <v>490281.32</v>
      </c>
      <c r="D24" s="599"/>
      <c r="E24" s="599">
        <v>490281.32</v>
      </c>
      <c r="F24" s="19"/>
    </row>
    <row r="25" spans="1:6" ht="15">
      <c r="A25" s="375">
        <v>9</v>
      </c>
      <c r="B25" s="381" t="s">
        <v>574</v>
      </c>
      <c r="C25" s="598">
        <f>SUM(C26:C27)</f>
        <v>115553112.81</v>
      </c>
      <c r="D25" s="598">
        <f t="shared" ref="D25:E25" si="2">SUM(D26:D27)</f>
        <v>10870260.66</v>
      </c>
      <c r="E25" s="598">
        <f t="shared" si="2"/>
        <v>104682852.15000001</v>
      </c>
      <c r="F25" s="19"/>
    </row>
    <row r="26" spans="1:6" ht="15">
      <c r="A26" s="375">
        <v>9.1</v>
      </c>
      <c r="B26" s="383" t="s">
        <v>575</v>
      </c>
      <c r="C26" s="598">
        <v>115553112.81</v>
      </c>
      <c r="D26" s="598">
        <v>10870260.66</v>
      </c>
      <c r="E26" s="598">
        <v>104682852.15000001</v>
      </c>
      <c r="F26" s="19"/>
    </row>
    <row r="27" spans="1:6" ht="15">
      <c r="A27" s="375">
        <v>9.1999999999999993</v>
      </c>
      <c r="B27" s="383" t="s">
        <v>576</v>
      </c>
      <c r="C27" s="598">
        <v>0</v>
      </c>
      <c r="D27" s="598"/>
      <c r="E27" s="598">
        <v>0</v>
      </c>
      <c r="F27" s="19"/>
    </row>
    <row r="28" spans="1:6" ht="15">
      <c r="A28" s="375">
        <v>10</v>
      </c>
      <c r="B28" s="381" t="s">
        <v>577</v>
      </c>
      <c r="C28" s="599">
        <f>SUM(C29:C30)</f>
        <v>9998685.1899999995</v>
      </c>
      <c r="D28" s="599">
        <f t="shared" ref="D28:E28" si="3">SUM(D29:D30)</f>
        <v>9998685.1899999976</v>
      </c>
      <c r="E28" s="599">
        <f t="shared" si="3"/>
        <v>0</v>
      </c>
      <c r="F28" s="19"/>
    </row>
    <row r="29" spans="1:6" ht="15">
      <c r="A29" s="375">
        <v>10.1</v>
      </c>
      <c r="B29" s="383" t="s">
        <v>578</v>
      </c>
      <c r="C29" s="598">
        <v>0</v>
      </c>
      <c r="D29" s="598"/>
      <c r="E29" s="598">
        <v>0</v>
      </c>
      <c r="F29" s="19"/>
    </row>
    <row r="30" spans="1:6" ht="15">
      <c r="A30" s="375">
        <v>10.199999999999999</v>
      </c>
      <c r="B30" s="383" t="s">
        <v>579</v>
      </c>
      <c r="C30" s="598">
        <v>9998685.1899999995</v>
      </c>
      <c r="D30" s="598">
        <v>9998685.1899999976</v>
      </c>
      <c r="E30" s="598">
        <v>0</v>
      </c>
      <c r="F30" s="19"/>
    </row>
    <row r="31" spans="1:6" ht="15">
      <c r="A31" s="375">
        <v>11</v>
      </c>
      <c r="B31" s="381" t="s">
        <v>580</v>
      </c>
      <c r="C31" s="599">
        <f>SUM(C32:C33)</f>
        <v>1110812.58</v>
      </c>
      <c r="D31" s="599">
        <f t="shared" ref="D31:E31" si="4">SUM(D32:D33)</f>
        <v>0</v>
      </c>
      <c r="E31" s="599">
        <f t="shared" si="4"/>
        <v>1110812.58</v>
      </c>
      <c r="F31" s="19"/>
    </row>
    <row r="32" spans="1:6" ht="15">
      <c r="A32" s="375">
        <v>11.1</v>
      </c>
      <c r="B32" s="383" t="s">
        <v>581</v>
      </c>
      <c r="C32" s="598">
        <v>1110812.58</v>
      </c>
      <c r="D32" s="598"/>
      <c r="E32" s="598">
        <v>1110812.58</v>
      </c>
      <c r="F32" s="19"/>
    </row>
    <row r="33" spans="1:7" ht="15">
      <c r="A33" s="375">
        <v>11.2</v>
      </c>
      <c r="B33" s="383" t="s">
        <v>582</v>
      </c>
      <c r="C33" s="598">
        <v>0</v>
      </c>
      <c r="D33" s="598"/>
      <c r="E33" s="598">
        <v>0</v>
      </c>
      <c r="F33" s="19"/>
    </row>
    <row r="34" spans="1:7" ht="15">
      <c r="A34" s="375">
        <v>13</v>
      </c>
      <c r="B34" s="381" t="s">
        <v>583</v>
      </c>
      <c r="C34" s="599">
        <v>48424246</v>
      </c>
      <c r="D34" s="599"/>
      <c r="E34" s="599">
        <v>48424246</v>
      </c>
      <c r="F34" s="19"/>
    </row>
    <row r="35" spans="1:7" ht="15">
      <c r="A35" s="375">
        <v>13.1</v>
      </c>
      <c r="B35" s="386" t="s">
        <v>584</v>
      </c>
      <c r="C35" s="598">
        <v>23901714.733409338</v>
      </c>
      <c r="D35" s="598"/>
      <c r="E35" s="598">
        <v>23901714.733409338</v>
      </c>
      <c r="F35" s="19"/>
    </row>
    <row r="36" spans="1:7" ht="15">
      <c r="A36" s="375">
        <v>13.2</v>
      </c>
      <c r="B36" s="386" t="s">
        <v>585</v>
      </c>
      <c r="C36" s="598">
        <v>0</v>
      </c>
      <c r="D36" s="598"/>
      <c r="E36" s="598">
        <v>0</v>
      </c>
      <c r="F36" s="19"/>
    </row>
    <row r="37" spans="1:7" ht="26.25" thickBot="1">
      <c r="A37" s="109"/>
      <c r="B37" s="207" t="s">
        <v>234</v>
      </c>
      <c r="C37" s="153">
        <f>SUM(C8,C12,C14,C15,C16,C20,C23,C24,C25,C28,C31,C34)</f>
        <v>3172848426.2599998</v>
      </c>
      <c r="D37" s="153">
        <f>SUM(D8,D12,D14,D15,D16,D20,D23,D24,D25,D28,D31,D34)</f>
        <v>28896381.579999998</v>
      </c>
      <c r="E37" s="153">
        <f>SUM(E8,E12,E14,E15,E16,E20,E23,E24,E25,E28,E31,E34)</f>
        <v>3143952044.6799998</v>
      </c>
    </row>
    <row r="38" spans="1:7">
      <c r="A38" s="5"/>
      <c r="B38" s="5"/>
      <c r="C38" s="5"/>
      <c r="D38" s="5"/>
      <c r="E38" s="5"/>
    </row>
    <row r="39" spans="1:7">
      <c r="A39" s="5"/>
      <c r="B39" s="5"/>
      <c r="C39" s="5"/>
      <c r="D39" s="5"/>
      <c r="E39" s="5"/>
    </row>
    <row r="41" spans="1:7" s="4" customFormat="1">
      <c r="B41" s="56"/>
      <c r="F41" s="5"/>
      <c r="G41" s="5"/>
    </row>
    <row r="42" spans="1:7" s="4" customFormat="1">
      <c r="B42" s="56"/>
      <c r="F42" s="5"/>
      <c r="G42" s="5"/>
    </row>
    <row r="43" spans="1:7" s="4" customFormat="1">
      <c r="B43" s="56"/>
      <c r="F43" s="5"/>
      <c r="G43" s="5"/>
    </row>
    <row r="44" spans="1:7" s="4" customFormat="1">
      <c r="B44" s="56"/>
      <c r="F44" s="5"/>
      <c r="G44" s="5"/>
    </row>
    <row r="45" spans="1:7" s="4" customFormat="1">
      <c r="B45" s="56"/>
      <c r="F45" s="5"/>
      <c r="G45" s="5"/>
    </row>
    <row r="46" spans="1:7" s="4" customFormat="1">
      <c r="B46" s="56"/>
      <c r="F46" s="5"/>
      <c r="G46" s="5"/>
    </row>
    <row r="47" spans="1:7" s="4" customFormat="1">
      <c r="B47" s="56"/>
      <c r="F47" s="5"/>
      <c r="G47" s="5"/>
    </row>
    <row r="48" spans="1:7" s="4" customFormat="1">
      <c r="B48" s="56"/>
      <c r="F48" s="5"/>
      <c r="G48" s="5"/>
    </row>
    <row r="49" spans="2:7" s="4" customFormat="1">
      <c r="B49" s="56"/>
      <c r="F49" s="5"/>
      <c r="G49" s="5"/>
    </row>
    <row r="50" spans="2:7" s="4" customFormat="1">
      <c r="B50" s="56"/>
      <c r="F50" s="5"/>
      <c r="G50" s="5"/>
    </row>
    <row r="51" spans="2:7" s="4" customFormat="1">
      <c r="B51" s="56"/>
      <c r="F51" s="5"/>
      <c r="G51" s="5"/>
    </row>
    <row r="52" spans="2:7" s="4" customFormat="1">
      <c r="B52" s="56"/>
      <c r="F52" s="5"/>
      <c r="G52" s="5"/>
    </row>
    <row r="53" spans="2:7" s="4" customFormat="1">
      <c r="B53" s="56"/>
      <c r="F53" s="5"/>
      <c r="G53" s="5"/>
    </row>
  </sheetData>
  <mergeCells count="4">
    <mergeCell ref="B6:B7"/>
    <mergeCell ref="C6:C7"/>
    <mergeCell ref="D6:E6"/>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pane xSplit="1" ySplit="4" topLeftCell="B5" activePane="bottomRight" state="frozen"/>
      <selection activeCell="B15" sqref="B15"/>
      <selection pane="topRight" activeCell="B15" sqref="B15"/>
      <selection pane="bottomLeft" activeCell="B15" sqref="B15"/>
      <selection pane="bottomRight" activeCell="B31" sqref="B3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"BASISBANK"</v>
      </c>
    </row>
    <row r="2" spans="1:6" s="50" customFormat="1" ht="15.75" customHeight="1">
      <c r="A2" s="2" t="s">
        <v>31</v>
      </c>
      <c r="B2" s="324">
        <f>'1. key ratios '!B2</f>
        <v>45107</v>
      </c>
      <c r="C2" s="4"/>
      <c r="D2" s="4"/>
      <c r="E2" s="4"/>
      <c r="F2" s="4"/>
    </row>
    <row r="3" spans="1:6" s="50" customFormat="1" ht="15.75" customHeight="1">
      <c r="C3" s="4"/>
      <c r="D3" s="4"/>
      <c r="E3" s="4"/>
      <c r="F3" s="4"/>
    </row>
    <row r="4" spans="1:6" s="50" customFormat="1" ht="13.5" thickBot="1">
      <c r="A4" s="50" t="s">
        <v>46</v>
      </c>
      <c r="B4" s="208" t="s">
        <v>552</v>
      </c>
      <c r="C4" s="51" t="s">
        <v>35</v>
      </c>
      <c r="D4" s="4"/>
      <c r="E4" s="4"/>
      <c r="F4" s="4"/>
    </row>
    <row r="5" spans="1:6">
      <c r="A5" s="158">
        <v>1</v>
      </c>
      <c r="B5" s="209" t="s">
        <v>554</v>
      </c>
      <c r="C5" s="159">
        <f>'7. LI1 '!E37</f>
        <v>3143952044.6799998</v>
      </c>
    </row>
    <row r="6" spans="1:6" s="160" customFormat="1">
      <c r="A6" s="57">
        <v>2.1</v>
      </c>
      <c r="B6" s="155" t="s">
        <v>214</v>
      </c>
      <c r="C6" s="101">
        <v>513815843.08770001</v>
      </c>
    </row>
    <row r="7" spans="1:6" s="38" customFormat="1" outlineLevel="1">
      <c r="A7" s="32">
        <v>2.2000000000000002</v>
      </c>
      <c r="B7" s="33" t="s">
        <v>215</v>
      </c>
      <c r="C7" s="161">
        <v>55975000</v>
      </c>
    </row>
    <row r="8" spans="1:6" s="38" customFormat="1">
      <c r="A8" s="32">
        <v>3</v>
      </c>
      <c r="B8" s="156" t="s">
        <v>553</v>
      </c>
      <c r="C8" s="162">
        <f>SUM(C5:C7)</f>
        <v>3713742887.7676997</v>
      </c>
    </row>
    <row r="9" spans="1:6" s="160" customFormat="1">
      <c r="A9" s="57">
        <v>4</v>
      </c>
      <c r="B9" s="59" t="s">
        <v>48</v>
      </c>
      <c r="C9" s="101"/>
    </row>
    <row r="10" spans="1:6" s="38" customFormat="1" outlineLevel="1">
      <c r="A10" s="32">
        <v>5.0999999999999996</v>
      </c>
      <c r="B10" s="33" t="s">
        <v>216</v>
      </c>
      <c r="C10" s="161">
        <v>-204697440.91535002</v>
      </c>
    </row>
    <row r="11" spans="1:6" s="38" customFormat="1" outlineLevel="1">
      <c r="A11" s="32">
        <v>5.2</v>
      </c>
      <c r="B11" s="33" t="s">
        <v>217</v>
      </c>
      <c r="C11" s="161">
        <v>-54855500</v>
      </c>
    </row>
    <row r="12" spans="1:6" s="38" customFormat="1">
      <c r="A12" s="32">
        <v>6</v>
      </c>
      <c r="B12" s="154" t="s">
        <v>358</v>
      </c>
      <c r="C12" s="161"/>
    </row>
    <row r="13" spans="1:6" s="38" customFormat="1" ht="13.5" thickBot="1">
      <c r="A13" s="34">
        <v>7</v>
      </c>
      <c r="B13" s="157" t="s">
        <v>177</v>
      </c>
      <c r="C13" s="163">
        <f>SUM(C8:C12)</f>
        <v>3454189946.8523498</v>
      </c>
    </row>
    <row r="15" spans="1:6">
      <c r="A15" s="175"/>
      <c r="B15" s="39"/>
    </row>
    <row r="16" spans="1:6">
      <c r="A16" s="175"/>
      <c r="B16" s="175"/>
    </row>
    <row r="17" spans="1:5" ht="15">
      <c r="A17" s="170"/>
      <c r="B17" s="171"/>
      <c r="C17" s="175"/>
      <c r="D17" s="175"/>
      <c r="E17" s="175"/>
    </row>
    <row r="18" spans="1:5" ht="15">
      <c r="A18" s="176"/>
      <c r="B18" s="177"/>
      <c r="C18" s="175"/>
      <c r="D18" s="175"/>
      <c r="E18" s="175"/>
    </row>
    <row r="19" spans="1:5">
      <c r="A19" s="178"/>
      <c r="B19" s="172"/>
      <c r="C19" s="175"/>
      <c r="D19" s="175"/>
      <c r="E19" s="175"/>
    </row>
    <row r="20" spans="1:5">
      <c r="A20" s="179"/>
      <c r="B20" s="173"/>
      <c r="C20" s="175"/>
      <c r="D20" s="175"/>
      <c r="E20" s="175"/>
    </row>
    <row r="21" spans="1:5">
      <c r="A21" s="179"/>
      <c r="B21" s="177"/>
      <c r="C21" s="175"/>
      <c r="D21" s="175"/>
      <c r="E21" s="175"/>
    </row>
    <row r="22" spans="1:5">
      <c r="A22" s="178"/>
      <c r="B22" s="174"/>
      <c r="C22" s="175"/>
      <c r="D22" s="175"/>
      <c r="E22" s="175"/>
    </row>
    <row r="23" spans="1:5">
      <c r="A23" s="179"/>
      <c r="B23" s="173"/>
      <c r="C23" s="175"/>
      <c r="D23" s="175"/>
      <c r="E23" s="175"/>
    </row>
    <row r="24" spans="1:5">
      <c r="A24" s="179"/>
      <c r="B24" s="173"/>
      <c r="C24" s="175"/>
      <c r="D24" s="175"/>
      <c r="E24" s="175"/>
    </row>
    <row r="25" spans="1:5">
      <c r="A25" s="179"/>
      <c r="B25" s="180"/>
      <c r="C25" s="175"/>
      <c r="D25" s="175"/>
      <c r="E25" s="175"/>
    </row>
    <row r="26" spans="1:5">
      <c r="A26" s="179"/>
      <c r="B26" s="177"/>
      <c r="C26" s="175"/>
      <c r="D26" s="175"/>
      <c r="E26" s="175"/>
    </row>
    <row r="27" spans="1:5">
      <c r="A27" s="175"/>
      <c r="B27" s="181"/>
      <c r="C27" s="175"/>
      <c r="D27" s="175"/>
      <c r="E27" s="175"/>
    </row>
    <row r="28" spans="1:5">
      <c r="A28" s="175"/>
      <c r="B28" s="181"/>
      <c r="C28" s="175"/>
      <c r="D28" s="175"/>
      <c r="E28" s="175"/>
    </row>
    <row r="29" spans="1:5">
      <c r="A29" s="175"/>
      <c r="B29" s="181"/>
      <c r="C29" s="175"/>
      <c r="D29" s="175"/>
      <c r="E29" s="175"/>
    </row>
    <row r="30" spans="1:5">
      <c r="A30" s="175"/>
      <c r="B30" s="181"/>
      <c r="C30" s="175"/>
      <c r="D30" s="175"/>
      <c r="E30" s="175"/>
    </row>
    <row r="31" spans="1:5">
      <c r="A31" s="175"/>
      <c r="B31" s="181"/>
      <c r="C31" s="175"/>
      <c r="D31" s="175"/>
      <c r="E31" s="175"/>
    </row>
    <row r="32" spans="1:5">
      <c r="A32" s="175"/>
      <c r="B32" s="181"/>
      <c r="C32" s="175"/>
      <c r="D32" s="175"/>
      <c r="E32" s="175"/>
    </row>
    <row r="33" spans="1:5">
      <c r="A33" s="175"/>
      <c r="B33" s="181"/>
      <c r="C33" s="175"/>
      <c r="D33" s="175"/>
      <c r="E33" s="17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83SqswdgIQkOiOIsHqEYGtPCzqFhgeqg1qNH9C9FEJ8=</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Ecut2NuATBCqyyIrsjsBdkHXcXyNGg5sHdmjDF4PFcQ=</DigestValue>
    </Reference>
  </SignedInfo>
  <SignatureValue>EiPmLiRGWchRTNckyNkA0xuvPsmBWvEBJrI8KyUjYnFsmg5wBm6zCXFg+G2MLdQKh9zXgS6PYrVY
GU5iApLBnMODoOHhepddnxoXJtdi6dPnATWuYO05JMpK2Lfj7so2hjR3tt6g0t2xE7+6H7uOqgbd
lq9BY5tfZ9z/LSFAl+uS9jst6kPihhXfImzbN8PjPrJuoye1CHnG47K1SK8RPYKpNEXF6KDJG3lQ
j1NQGfmB4N1IGN9axxpN875UHZ0PkrLYDlge0w/WHQXIp4tBmzGtJQBDFFXcuNaQZnTPC0CPtjBg
/ES4y+l5Qw+tBGq88acBvOssXxQ6g64mEqJ2cg==</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e6Q250G91u/Tj2HsFz7HSULgRWCK4adxx6jxfwyfrJg=</DigestValue>
      </Reference>
      <Reference URI="/xl/drawings/drawing1.xml?ContentType=application/vnd.openxmlformats-officedocument.drawing+xml">
        <DigestMethod Algorithm="http://www.w3.org/2001/04/xmlenc#sha256"/>
        <DigestValue>aZf4bJBz7rpivpKhJUTUTMbfX+o85+5WDm8wzR+R9q8=</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7UENjnrvhj0+ilrkShHAld2x2B4PwfyyixwNuTo8BEo=</DigestValue>
      </Reference>
      <Reference URI="/xl/styles.xml?ContentType=application/vnd.openxmlformats-officedocument.spreadsheetml.styles+xml">
        <DigestMethod Algorithm="http://www.w3.org/2001/04/xmlenc#sha256"/>
        <DigestValue>em/AQVN3Ynu+eg7b7pKIFVkDyNYRclIRaid4aBvtGYE=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uvQK3QHyHc0QkJLdW+q3mAriX8PqfXwcNHMgUvzvKr0=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LopPgDT77N9SSrlb6EhS2v4tTzIXIrplq543zHzDy14=</DigestValue>
      </Reference>
      <Reference URI="/xl/worksheets/sheet10.xml?ContentType=application/vnd.openxmlformats-officedocument.spreadsheetml.worksheet+xml">
        <DigestMethod Algorithm="http://www.w3.org/2001/04/xmlenc#sha256"/>
        <DigestValue>0ypX1uWNthnTXi8fdyDN7ZFVe3EmrP4tLo0GB6ZXYaM=</DigestValue>
      </Reference>
      <Reference URI="/xl/worksheets/sheet11.xml?ContentType=application/vnd.openxmlformats-officedocument.spreadsheetml.worksheet+xml">
        <DigestMethod Algorithm="http://www.w3.org/2001/04/xmlenc#sha256"/>
        <DigestValue>UN7UHcK3+tum2+H9mjjU6Ov3OkMit1kFwzKxVOch6HA=</DigestValue>
      </Reference>
      <Reference URI="/xl/worksheets/sheet12.xml?ContentType=application/vnd.openxmlformats-officedocument.spreadsheetml.worksheet+xml">
        <DigestMethod Algorithm="http://www.w3.org/2001/04/xmlenc#sha256"/>
        <DigestValue>Fvgxtu02oRi8YrdQZEFjd0mKeJ6YlofglDvbZg6iv2I=</DigestValue>
      </Reference>
      <Reference URI="/xl/worksheets/sheet13.xml?ContentType=application/vnd.openxmlformats-officedocument.spreadsheetml.worksheet+xml">
        <DigestMethod Algorithm="http://www.w3.org/2001/04/xmlenc#sha256"/>
        <DigestValue>Tn8CmanoDOeyMVkfB8PSDG5dVd4AbeCEK9N0/pt8AZY=</DigestValue>
      </Reference>
      <Reference URI="/xl/worksheets/sheet14.xml?ContentType=application/vnd.openxmlformats-officedocument.spreadsheetml.worksheet+xml">
        <DigestMethod Algorithm="http://www.w3.org/2001/04/xmlenc#sha256"/>
        <DigestValue>O/456z6vvQwga3si++hfPbE+s5RY06N8oZGheGU/zJc=</DigestValue>
      </Reference>
      <Reference URI="/xl/worksheets/sheet15.xml?ContentType=application/vnd.openxmlformats-officedocument.spreadsheetml.worksheet+xml">
        <DigestMethod Algorithm="http://www.w3.org/2001/04/xmlenc#sha256"/>
        <DigestValue>ZxLeIrN9OCE8l5OkKIxFVPC7JR8yCumpii6/bqY/AKU=</DigestValue>
      </Reference>
      <Reference URI="/xl/worksheets/sheet16.xml?ContentType=application/vnd.openxmlformats-officedocument.spreadsheetml.worksheet+xml">
        <DigestMethod Algorithm="http://www.w3.org/2001/04/xmlenc#sha256"/>
        <DigestValue>S/L19VyznnQ1RyFAzpYAX8LE3pou2HZLBenBCNL81R8=</DigestValue>
      </Reference>
      <Reference URI="/xl/worksheets/sheet17.xml?ContentType=application/vnd.openxmlformats-officedocument.spreadsheetml.worksheet+xml">
        <DigestMethod Algorithm="http://www.w3.org/2001/04/xmlenc#sha256"/>
        <DigestValue>rrYkoPmRL0iDELiFRcaWcX/fiq42Wob2G/64I/bZ31g=</DigestValue>
      </Reference>
      <Reference URI="/xl/worksheets/sheet18.xml?ContentType=application/vnd.openxmlformats-officedocument.spreadsheetml.worksheet+xml">
        <DigestMethod Algorithm="http://www.w3.org/2001/04/xmlenc#sha256"/>
        <DigestValue>Pf7l51FWWv9h8IDghk/eMl1hD4XrAV6I2q41d7wyfvI=</DigestValue>
      </Reference>
      <Reference URI="/xl/worksheets/sheet19.xml?ContentType=application/vnd.openxmlformats-officedocument.spreadsheetml.worksheet+xml">
        <DigestMethod Algorithm="http://www.w3.org/2001/04/xmlenc#sha256"/>
        <DigestValue>sXg/9K074D8uXNxQPujY3N1tWiaTj7UfzZG8VclpzpY=</DigestValue>
      </Reference>
      <Reference URI="/xl/worksheets/sheet2.xml?ContentType=application/vnd.openxmlformats-officedocument.spreadsheetml.worksheet+xml">
        <DigestMethod Algorithm="http://www.w3.org/2001/04/xmlenc#sha256"/>
        <DigestValue>SOvovSUEGSbORPKSYfoR/69LbW8Mzu0XmVFIX8PKCEA=</DigestValue>
      </Reference>
      <Reference URI="/xl/worksheets/sheet20.xml?ContentType=application/vnd.openxmlformats-officedocument.spreadsheetml.worksheet+xml">
        <DigestMethod Algorithm="http://www.w3.org/2001/04/xmlenc#sha256"/>
        <DigestValue>kkuu5FigdgIaGzp0o0v+KkF1iIT1frJDebS5N6rCR9I=</DigestValue>
      </Reference>
      <Reference URI="/xl/worksheets/sheet21.xml?ContentType=application/vnd.openxmlformats-officedocument.spreadsheetml.worksheet+xml">
        <DigestMethod Algorithm="http://www.w3.org/2001/04/xmlenc#sha256"/>
        <DigestValue>fu2XSBuSKZekE3QqcZyQKBJobtzQqKaTR7KmhXQEBIo=</DigestValue>
      </Reference>
      <Reference URI="/xl/worksheets/sheet22.xml?ContentType=application/vnd.openxmlformats-officedocument.spreadsheetml.worksheet+xml">
        <DigestMethod Algorithm="http://www.w3.org/2001/04/xmlenc#sha256"/>
        <DigestValue>/fY/COjloRPdkSh4ioGlspL7XQlFK7scUJe3Kdk+em4=</DigestValue>
      </Reference>
      <Reference URI="/xl/worksheets/sheet23.xml?ContentType=application/vnd.openxmlformats-officedocument.spreadsheetml.worksheet+xml">
        <DigestMethod Algorithm="http://www.w3.org/2001/04/xmlenc#sha256"/>
        <DigestValue>gFvLlZwtSqcs/ywtu80QjhGZn8cCJH35NaFNAL4Rxj8=</DigestValue>
      </Reference>
      <Reference URI="/xl/worksheets/sheet24.xml?ContentType=application/vnd.openxmlformats-officedocument.spreadsheetml.worksheet+xml">
        <DigestMethod Algorithm="http://www.w3.org/2001/04/xmlenc#sha256"/>
        <DigestValue>sCr3Uwl88ZEULQAczlUYm6d36KcggZDKoneDbUtqDqs=</DigestValue>
      </Reference>
      <Reference URI="/xl/worksheets/sheet25.xml?ContentType=application/vnd.openxmlformats-officedocument.spreadsheetml.worksheet+xml">
        <DigestMethod Algorithm="http://www.w3.org/2001/04/xmlenc#sha256"/>
        <DigestValue>6q/4FwBl8YirGoXIKkJVkzVZxgaOROUL8jDg/PbPTzQ=</DigestValue>
      </Reference>
      <Reference URI="/xl/worksheets/sheet26.xml?ContentType=application/vnd.openxmlformats-officedocument.spreadsheetml.worksheet+xml">
        <DigestMethod Algorithm="http://www.w3.org/2001/04/xmlenc#sha256"/>
        <DigestValue>ziUXiDM0BQQfYauTZGnwgrIM1Gt4VgeQo9718cQdRYM=</DigestValue>
      </Reference>
      <Reference URI="/xl/worksheets/sheet27.xml?ContentType=application/vnd.openxmlformats-officedocument.spreadsheetml.worksheet+xml">
        <DigestMethod Algorithm="http://www.w3.org/2001/04/xmlenc#sha256"/>
        <DigestValue>REjzKkk2nY9z73FrE5SnNmBsESf3QcFJA73biz3AslU=</DigestValue>
      </Reference>
      <Reference URI="/xl/worksheets/sheet28.xml?ContentType=application/vnd.openxmlformats-officedocument.spreadsheetml.worksheet+xml">
        <DigestMethod Algorithm="http://www.w3.org/2001/04/xmlenc#sha256"/>
        <DigestValue>6r8xNJ2T47xwHIuBmF0cAOflKVzAWRJGXWhe4wm20IA=</DigestValue>
      </Reference>
      <Reference URI="/xl/worksheets/sheet29.xml?ContentType=application/vnd.openxmlformats-officedocument.spreadsheetml.worksheet+xml">
        <DigestMethod Algorithm="http://www.w3.org/2001/04/xmlenc#sha256"/>
        <DigestValue>l/AXJOi7fBHMMsvv9yPpYfeakpYHzRX+eMxHlHc9uKQ=</DigestValue>
      </Reference>
      <Reference URI="/xl/worksheets/sheet3.xml?ContentType=application/vnd.openxmlformats-officedocument.spreadsheetml.worksheet+xml">
        <DigestMethod Algorithm="http://www.w3.org/2001/04/xmlenc#sha256"/>
        <DigestValue>7HsWv2Qq9CAkYSnnPEjpDihZCJsN3fEQ9iQqMsgM/RY=</DigestValue>
      </Reference>
      <Reference URI="/xl/worksheets/sheet4.xml?ContentType=application/vnd.openxmlformats-officedocument.spreadsheetml.worksheet+xml">
        <DigestMethod Algorithm="http://www.w3.org/2001/04/xmlenc#sha256"/>
        <DigestValue>BkFniDuGjduqSSIo7fJcbQsH+8WO31JxHeW371rzZsk=</DigestValue>
      </Reference>
      <Reference URI="/xl/worksheets/sheet5.xml?ContentType=application/vnd.openxmlformats-officedocument.spreadsheetml.worksheet+xml">
        <DigestMethod Algorithm="http://www.w3.org/2001/04/xmlenc#sha256"/>
        <DigestValue>dSv+BShwYPFEuyigU/yb2J1kZRWt/hEXnrMDEzmRpVA=</DigestValue>
      </Reference>
      <Reference URI="/xl/worksheets/sheet6.xml?ContentType=application/vnd.openxmlformats-officedocument.spreadsheetml.worksheet+xml">
        <DigestMethod Algorithm="http://www.w3.org/2001/04/xmlenc#sha256"/>
        <DigestValue>k2OzeG2F3rT/xfSohEc/spYxTeWMLfcXpk+ljxenaWA=</DigestValue>
      </Reference>
      <Reference URI="/xl/worksheets/sheet7.xml?ContentType=application/vnd.openxmlformats-officedocument.spreadsheetml.worksheet+xml">
        <DigestMethod Algorithm="http://www.w3.org/2001/04/xmlenc#sha256"/>
        <DigestValue>VOmTtBT3dRhO+uovM7nF4vNHpoXyTkOm8K3WX41opiA=</DigestValue>
      </Reference>
      <Reference URI="/xl/worksheets/sheet8.xml?ContentType=application/vnd.openxmlformats-officedocument.spreadsheetml.worksheet+xml">
        <DigestMethod Algorithm="http://www.w3.org/2001/04/xmlenc#sha256"/>
        <DigestValue>TlRkjJPB/yRgKtt9ekgAB06k2MYJv7SbU7Ux6iAyjvk=</DigestValue>
      </Reference>
      <Reference URI="/xl/worksheets/sheet9.xml?ContentType=application/vnd.openxmlformats-officedocument.spreadsheetml.worksheet+xml">
        <DigestMethod Algorithm="http://www.w3.org/2001/04/xmlenc#sha256"/>
        <DigestValue>22VYiFk3OW/6zeENks3rL5zo4qGje++YoPhVfc9ooM8=</DigestValue>
      </Reference>
    </Manifest>
    <SignatureProperties>
      <SignatureProperty Id="idSignatureTime" Target="#idPackageSignature">
        <mdssi:SignatureTime xmlns:mdssi="http://schemas.openxmlformats.org/package/2006/digital-signature">
          <mdssi:Format>YYYY-MM-DDThh:mm:ssTZD</mdssi:Format>
          <mdssi:Value>2024-02-12T11:36:46Z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2024-02-12T11:36:46Z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2024-02-12T11:36:44Z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