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C21" i="69" l="1"/>
  <c r="N33" i="105" l="1"/>
  <c r="M33" i="105"/>
  <c r="L33" i="105"/>
  <c r="K33" i="105"/>
  <c r="J33" i="105"/>
  <c r="I33" i="105"/>
  <c r="H33" i="105"/>
  <c r="G33" i="105"/>
  <c r="F33" i="105"/>
  <c r="E33" i="105"/>
  <c r="D33" i="105"/>
  <c r="C33" i="105"/>
  <c r="U8" i="103"/>
  <c r="T8" i="103"/>
  <c r="S8" i="103"/>
  <c r="R8" i="103"/>
  <c r="Q8" i="103"/>
  <c r="P8" i="103"/>
  <c r="O8" i="103"/>
  <c r="N8" i="103"/>
  <c r="M8" i="103"/>
  <c r="L8" i="103"/>
  <c r="K8" i="103"/>
  <c r="J8" i="103"/>
  <c r="I8" i="103"/>
  <c r="H8" i="103"/>
  <c r="G8" i="103"/>
  <c r="F8" i="103"/>
  <c r="E8" i="103"/>
  <c r="D8" i="103"/>
  <c r="C8" i="103"/>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B2" i="100"/>
  <c r="H8" i="98"/>
  <c r="H9" i="98"/>
  <c r="H10" i="98"/>
  <c r="H11" i="98"/>
  <c r="H12" i="98"/>
  <c r="H13" i="98"/>
  <c r="H14" i="98"/>
  <c r="H15" i="98"/>
  <c r="H16" i="98"/>
  <c r="H17" i="98"/>
  <c r="H18" i="98"/>
  <c r="H19" i="98"/>
  <c r="H20" i="98"/>
  <c r="H21" i="98"/>
  <c r="B2" i="97"/>
  <c r="B2" i="95"/>
  <c r="C38" i="95"/>
  <c r="C35" i="95"/>
  <c r="B2" i="92"/>
  <c r="B2" i="93"/>
  <c r="C2" i="91"/>
  <c r="B2" i="64"/>
  <c r="B2" i="90"/>
  <c r="B2" i="69" l="1"/>
  <c r="C32" i="69"/>
  <c r="B2" i="94"/>
  <c r="B2" i="89"/>
  <c r="B2" i="73"/>
  <c r="B2" i="88"/>
  <c r="B2" i="52"/>
  <c r="B2" i="86" l="1"/>
  <c r="B2" i="75"/>
  <c r="C2" i="85"/>
  <c r="B2" i="83"/>
  <c r="G5" i="84" l="1"/>
  <c r="B2" i="107"/>
  <c r="B1" i="107"/>
  <c r="B2" i="106"/>
  <c r="B1" i="106"/>
  <c r="B2" i="105"/>
  <c r="B1" i="105"/>
  <c r="B2" i="104"/>
  <c r="B1" i="104"/>
  <c r="B2" i="103"/>
  <c r="B1" i="103"/>
  <c r="C19" i="102"/>
  <c r="C10" i="102"/>
  <c r="B2" i="102"/>
  <c r="B1" i="102"/>
  <c r="D12" i="101"/>
  <c r="C12" i="101"/>
  <c r="D7" i="101"/>
  <c r="D19" i="101" s="1"/>
  <c r="C7" i="101"/>
  <c r="C19" i="101" s="1"/>
  <c r="B2" i="101"/>
  <c r="B1" i="101"/>
  <c r="H34" i="100"/>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B1" i="100"/>
  <c r="I23" i="99"/>
  <c r="I22" i="99"/>
  <c r="H21" i="99"/>
  <c r="G21" i="99"/>
  <c r="F21" i="99"/>
  <c r="E21" i="99"/>
  <c r="D21" i="99"/>
  <c r="C21" i="99"/>
  <c r="I21" i="99" s="1"/>
  <c r="I20" i="99"/>
  <c r="I19" i="99"/>
  <c r="I18" i="99"/>
  <c r="I17" i="99"/>
  <c r="I16" i="99"/>
  <c r="I15" i="99"/>
  <c r="I14" i="99"/>
  <c r="I13" i="99"/>
  <c r="I12" i="99"/>
  <c r="I11" i="99"/>
  <c r="I10" i="99"/>
  <c r="I9" i="99"/>
  <c r="I8" i="99"/>
  <c r="I7" i="99"/>
  <c r="B2" i="99"/>
  <c r="B1" i="99"/>
  <c r="H22" i="98"/>
  <c r="G22" i="98"/>
  <c r="F22" i="98"/>
  <c r="E22" i="98"/>
  <c r="D22" i="98"/>
  <c r="C22" i="98"/>
  <c r="B2" i="98"/>
  <c r="B1" i="98"/>
  <c r="G37" i="97"/>
  <c r="G21" i="97"/>
  <c r="B1" i="97"/>
  <c r="C30" i="95"/>
  <c r="C26" i="95"/>
  <c r="C18" i="95"/>
  <c r="C8" i="95"/>
  <c r="C36" i="95" s="1"/>
  <c r="B1" i="95"/>
  <c r="N21" i="92"/>
  <c r="M21" i="92"/>
  <c r="L21" i="92"/>
  <c r="K21" i="92"/>
  <c r="J21" i="92"/>
  <c r="I21" i="92"/>
  <c r="H21" i="92"/>
  <c r="G21" i="92"/>
  <c r="F21" i="92"/>
  <c r="E21" i="92"/>
  <c r="C21" i="92"/>
  <c r="N20" i="92"/>
  <c r="N19" i="92"/>
  <c r="E19" i="92"/>
  <c r="N18" i="92"/>
  <c r="E18" i="92"/>
  <c r="N17" i="92"/>
  <c r="E17" i="92"/>
  <c r="N16" i="92"/>
  <c r="E16" i="92"/>
  <c r="N15" i="92"/>
  <c r="E15" i="92"/>
  <c r="N14" i="92"/>
  <c r="M14" i="92"/>
  <c r="L14" i="92"/>
  <c r="K14" i="92"/>
  <c r="J14" i="92"/>
  <c r="I14" i="92"/>
  <c r="H14" i="92"/>
  <c r="G14" i="92"/>
  <c r="F14" i="92"/>
  <c r="E14" i="92"/>
  <c r="C14" i="92"/>
  <c r="N13" i="92"/>
  <c r="N12" i="92"/>
  <c r="E12" i="92"/>
  <c r="N11" i="92"/>
  <c r="E11" i="92"/>
  <c r="N10" i="92"/>
  <c r="E10" i="92"/>
  <c r="N9" i="92"/>
  <c r="E9" i="92"/>
  <c r="N8" i="92"/>
  <c r="E8" i="92"/>
  <c r="N7" i="92"/>
  <c r="M7" i="92"/>
  <c r="L7" i="92"/>
  <c r="K7" i="92"/>
  <c r="J7" i="92"/>
  <c r="I7" i="92"/>
  <c r="H7" i="92"/>
  <c r="G7" i="92"/>
  <c r="F7" i="92"/>
  <c r="E7" i="92"/>
  <c r="C7" i="92"/>
  <c r="B1" i="92"/>
  <c r="B1" i="93"/>
  <c r="G22" i="91"/>
  <c r="F22" i="91"/>
  <c r="E22" i="91"/>
  <c r="D22" i="91"/>
  <c r="C22" i="91"/>
  <c r="H21" i="91"/>
  <c r="H19" i="91"/>
  <c r="H18" i="91"/>
  <c r="H17" i="91"/>
  <c r="H16" i="91"/>
  <c r="H15" i="91"/>
  <c r="H14" i="91"/>
  <c r="H13" i="91"/>
  <c r="H10" i="91"/>
  <c r="H8" i="91"/>
  <c r="B1"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21" i="64" s="1"/>
  <c r="V8" i="64"/>
  <c r="V7" i="64"/>
  <c r="B1" i="64"/>
  <c r="S22" i="90"/>
  <c r="R22" i="90"/>
  <c r="Q22" i="90"/>
  <c r="P22" i="90"/>
  <c r="O22" i="90"/>
  <c r="N22" i="90"/>
  <c r="M22" i="90"/>
  <c r="L22" i="90"/>
  <c r="K22" i="90"/>
  <c r="J22" i="90"/>
  <c r="I22" i="90"/>
  <c r="H22" i="90"/>
  <c r="G22" i="90"/>
  <c r="F22" i="90"/>
  <c r="E22" i="90"/>
  <c r="D22" i="90"/>
  <c r="C22" i="90"/>
  <c r="B1" i="90"/>
  <c r="C40" i="69"/>
  <c r="B1" i="69"/>
  <c r="D21" i="94"/>
  <c r="D20" i="94"/>
  <c r="D19" i="94"/>
  <c r="D17" i="94"/>
  <c r="D16" i="94"/>
  <c r="D15" i="94"/>
  <c r="D13" i="94"/>
  <c r="D12" i="94"/>
  <c r="D11" i="94"/>
  <c r="D9" i="94"/>
  <c r="D8" i="94"/>
  <c r="D7" i="94"/>
  <c r="B1" i="94"/>
  <c r="C47" i="89"/>
  <c r="C43" i="89"/>
  <c r="C52" i="89" s="1"/>
  <c r="C41" i="89"/>
  <c r="C35" i="89"/>
  <c r="C31" i="89"/>
  <c r="C30" i="89"/>
  <c r="C12" i="89"/>
  <c r="C6" i="89"/>
  <c r="B1" i="89"/>
  <c r="B1" i="73"/>
  <c r="E21" i="88"/>
  <c r="C5" i="73" s="1"/>
  <c r="C8" i="73" s="1"/>
  <c r="C13" i="73" s="1"/>
  <c r="D21" i="88"/>
  <c r="C21" i="88"/>
  <c r="B1" i="88"/>
  <c r="B1" i="52"/>
  <c r="G5" i="86"/>
  <c r="F5" i="86"/>
  <c r="E5" i="86"/>
  <c r="D5" i="86"/>
  <c r="C5" i="86"/>
  <c r="B1" i="86"/>
  <c r="B1" i="75"/>
  <c r="B1" i="85"/>
  <c r="B1" i="83"/>
  <c r="F5" i="84"/>
  <c r="E5" i="84"/>
  <c r="D5" i="84"/>
  <c r="C5" i="84"/>
  <c r="B1" i="84"/>
  <c r="G39" i="97" l="1"/>
  <c r="H22" i="91"/>
  <c r="C28" i="89"/>
</calcChain>
</file>

<file path=xl/sharedStrings.xml><?xml version="1.0" encoding="utf-8"?>
<sst xmlns="http://schemas.openxmlformats.org/spreadsheetml/2006/main" count="1167" uniqueCount="767">
  <si>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</si>
  <si>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</si>
  <si>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</si>
  <si>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</si>
  <si>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</si>
  <si>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</si>
  <si>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</si>
  <si>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</si>
  <si>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</si>
  <si>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</si>
  <si>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</si>
  <si>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</si>
  <si>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</si>
  <si>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</si>
  <si>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</si>
  <si>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</si>
  <si>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</si>
  <si>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</si>
  <si>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</si>
  <si>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</si>
  <si>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</si>
  <si>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</si>
  <si>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</si>
  <si>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</si>
  <si>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</si>
  <si>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</si>
  <si>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</si>
  <si>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</si>
  <si>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</si>
  <si>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</si>
  <si>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</si>
  <si>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</si>
  <si>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</si>
  <si>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</si>
  <si>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</si>
  <si>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</si>
  <si>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</si>
  <si>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</si>
  <si>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</si>
  <si>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</si>
  <si>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</si>
  <si>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</si>
  <si>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</si>
  <si>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</si>
  <si>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</si>
  <si>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</si>
  <si>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</si>
  <si>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</si>
  <si>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</si>
  <si>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</si>
  <si>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</si>
  <si>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</si>
  <si>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</si>
  <si>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</si>
  <si>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</si>
  <si>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</si>
  <si>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</si>
  <si>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</si>
  <si>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</si>
  <si>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</si>
  <si>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</si>
  <si>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</si>
  <si>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</si>
  <si>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</si>
  <si>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</si>
  <si>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</si>
  <si>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</si>
  <si>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</si>
  <si>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</si>
  <si>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</si>
  <si>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</si>
  <si>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</si>
  <si>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</si>
  <si>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</si>
  <si>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</si>
  <si>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</si>
  <si>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</si>
  <si>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</si>
  <si>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</si>
  <si>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</si>
  <si>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</si>
  <si>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</si>
  <si>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</si>
  <si>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</si>
  <si>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</si>
  <si>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</si>
  <si>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</si>
  <si>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</si>
  <si>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</si>
  <si>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</si>
  <si>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</si>
  <si>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</si>
  <si>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</si>
  <si>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</si>
  <si>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</si>
  <si>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</si>
  <si>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</si>
  <si>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</si>
  <si>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</si>
  <si>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</si>
  <si>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</si>
  <si>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</si>
  <si>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</si>
  <si>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</si>
  <si>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</si>
  <si>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</si>
  <si>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</si>
  <si>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</si>
  <si>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</si>
  <si>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</si>
  <si>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</si>
  <si>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</si>
  <si>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</si>
  <si>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</si>
  <si>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</si>
  <si>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</si>
  <si>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</si>
  <si>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</si>
  <si>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</si>
  <si>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</si>
  <si>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</si>
  <si>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</si>
  <si>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</si>
  <si>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</si>
  <si>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</si>
  <si>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</si>
  <si>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</si>
  <si>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</si>
  <si>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</si>
  <si>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</si>
  <si>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</si>
  <si>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</si>
  <si>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</si>
  <si>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</si>
  <si>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</si>
  <si>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</si>
  <si>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</si>
  <si>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</si>
  <si>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</si>
  <si>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</si>
  <si>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</si>
  <si>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</si>
  <si>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</si>
  <si>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</si>
  <si>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</si>
  <si>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</si>
  <si>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</si>
  <si>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</si>
  <si>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</si>
  <si>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</si>
  <si>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</si>
  <si>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</si>
  <si>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</si>
  <si>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</si>
  <si>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</si>
  <si>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</si>
  <si>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</si>
  <si>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</si>
  <si>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</si>
  <si>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</si>
  <si>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</si>
  <si>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</si>
  <si>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</si>
  <si>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</si>
  <si>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</si>
  <si>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</si>
  <si>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</si>
  <si>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</si>
  <si>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</si>
  <si>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</si>
  <si>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</si>
  <si>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</si>
  <si>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</si>
  <si>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</si>
  <si>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</si>
  <si>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</si>
  <si>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</si>
  <si>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</si>
  <si>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</si>
  <si>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</si>
  <si>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</si>
  <si>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</si>
  <si>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</si>
  <si>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</si>
  <si>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</si>
  <si>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</si>
  <si>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</si>
  <si>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</si>
  <si>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</si>
  <si>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</si>
  <si>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</si>
  <si>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</si>
  <si>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</si>
  <si>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</si>
  <si>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</si>
  <si>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</si>
  <si>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</si>
  <si>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</si>
  <si>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</si>
  <si>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</si>
  <si>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</si>
  <si>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</si>
  <si>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</si>
  <si>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</si>
  <si>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</si>
  <si>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</si>
  <si>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</si>
  <si>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</si>
  <si>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</si>
  <si>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</si>
  <si>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</si>
  <si>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</si>
  <si>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</si>
  <si>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</si>
  <si>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</si>
  <si>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</si>
  <si>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</si>
  <si>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</si>
  <si>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</si>
  <si>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</si>
  <si>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</si>
  <si>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</si>
  <si>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</si>
  <si>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</si>
  <si>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</si>
  <si>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</si>
  <si>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</si>
  <si>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</si>
  <si>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</si>
  <si>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</si>
  <si>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</si>
  <si>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</si>
  <si>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</si>
  <si>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</si>
  <si>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</si>
  <si>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</si>
  <si>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</si>
  <si>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</si>
  <si>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</si>
  <si>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</si>
  <si>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</si>
  <si>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</si>
  <si>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</si>
  <si>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</si>
  <si>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</si>
  <si>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</si>
  <si>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</si>
  <si>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</si>
  <si>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</si>
  <si>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</si>
  <si>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</si>
  <si>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</si>
  <si>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</si>
  <si>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</si>
  <si>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</si>
  <si>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</si>
  <si>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</si>
  <si>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</si>
  <si>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</si>
  <si>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</si>
  <si>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</si>
  <si>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</si>
  <si>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</si>
  <si>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</si>
  <si>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</si>
  <si>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</si>
  <si>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</si>
  <si>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</si>
  <si>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</si>
  <si>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</si>
  <si>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</si>
  <si>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</si>
  <si>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</si>
  <si>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</si>
  <si>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</si>
  <si>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</si>
  <si>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</si>
  <si>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</si>
  <si>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</si>
  <si>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</si>
  <si>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</si>
  <si>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</si>
  <si>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</si>
  <si>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</si>
  <si>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</si>
  <si>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</si>
  <si>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</si>
  <si>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</si>
  <si>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</si>
  <si>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</si>
  <si>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</si>
  <si>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</si>
  <si>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</si>
  <si>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</si>
  <si>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</si>
  <si>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</si>
  <si>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</si>
  <si>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</si>
  <si>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</si>
  <si>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</si>
  <si>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</si>
  <si>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</si>
  <si>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</si>
  <si>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</si>
  <si>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</si>
  <si>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</si>
  <si>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</si>
  <si>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</si>
  <si>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</si>
  <si>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</si>
  <si>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</si>
  <si>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</si>
  <si>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</si>
  <si>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</si>
  <si>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</si>
  <si>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</si>
  <si>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</si>
  <si>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</si>
  <si>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</si>
  <si>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</si>
  <si>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</si>
  <si>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</si>
  <si>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</si>
  <si>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</si>
  <si>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</si>
  <si>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</si>
  <si>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</si>
  <si>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</si>
  <si>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</si>
  <si>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</si>
  <si>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</si>
  <si>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</si>
  <si>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</si>
  <si>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</si>
  <si>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</si>
  <si>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</si>
  <si>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</si>
  <si>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</si>
  <si>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</si>
  <si>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</si>
  <si>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</si>
  <si>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</si>
  <si>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</si>
  <si>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</si>
  <si>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</si>
  <si>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</si>
  <si>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</si>
  <si>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</si>
  <si>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</si>
  <si>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</si>
  <si>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</si>
  <si>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</si>
  <si>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</si>
  <si>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</si>
  <si>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</si>
  <si>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</si>
  <si>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</si>
  <si>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</si>
  <si>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</si>
  <si>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</si>
  <si>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</si>
  <si>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</si>
  <si>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</si>
  <si>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</si>
  <si>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</si>
  <si>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</si>
  <si>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</si>
  <si>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</si>
  <si>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</si>
  <si>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</si>
  <si>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</si>
  <si>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</si>
  <si>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</si>
  <si>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</si>
  <si>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</si>
  <si>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</si>
  <si>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</si>
  <si>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</si>
  <si>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</si>
  <si>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</si>
  <si>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</si>
  <si>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</si>
  <si>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</si>
  <si>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</si>
  <si>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</si>
  <si>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</si>
  <si>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</si>
  <si>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</si>
  <si>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</si>
  <si>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</si>
  <si>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</si>
  <si>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</si>
  <si>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</si>
  <si>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</si>
  <si>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</si>
  <si>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</si>
  <si>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</si>
  <si>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</si>
  <si>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</si>
  <si>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</si>
  <si>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</si>
  <si>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</si>
  <si>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</si>
  <si>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</si>
  <si>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</si>
  <si>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</si>
  <si>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</si>
  <si>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</si>
  <si>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</si>
  <si>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</si>
  <si>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</si>
  <si>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</si>
  <si>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</si>
  <si>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</si>
  <si>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</si>
  <si>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</si>
  <si>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</si>
  <si>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</si>
  <si>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</si>
  <si>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</si>
  <si>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</si>
  <si>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</si>
  <si>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</si>
  <si>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</si>
  <si>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</si>
  <si>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</si>
  <si>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</si>
  <si>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</si>
  <si>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</si>
  <si>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</si>
  <si>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</si>
  <si>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</si>
  <si>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</si>
  <si>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</si>
  <si>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</si>
  <si>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</si>
  <si>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</si>
  <si>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</si>
  <si>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</si>
  <si>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</si>
  <si>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</si>
  <si>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</si>
  <si>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</si>
  <si>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</si>
  <si>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</si>
  <si>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</si>
  <si>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</si>
  <si>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</si>
  <si>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</si>
  <si>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</si>
  <si>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</si>
  <si>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</si>
  <si>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</si>
  <si>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</si>
  <si>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</si>
  <si>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</si>
  <si>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</si>
  <si>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</si>
  <si>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</si>
  <si>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</si>
  <si>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</si>
  <si>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</si>
  <si>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</si>
  <si>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</si>
  <si>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</si>
  <si>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</si>
  <si>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</si>
  <si>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</si>
  <si>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</si>
  <si>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</si>
  <si>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</si>
  <si>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</si>
  <si>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</si>
  <si>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</si>
  <si>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</si>
  <si>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</si>
  <si>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</si>
  <si>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</si>
  <si>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</si>
  <si>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</si>
  <si>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</si>
  <si>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</si>
  <si>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</si>
  <si>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</si>
  <si>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</si>
  <si>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</si>
  <si>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</si>
  <si>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</si>
  <si>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</si>
  <si>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</si>
  <si>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</si>
  <si>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</si>
  <si>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</si>
  <si>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</si>
  <si>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</si>
  <si>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</si>
  <si>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</si>
  <si>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</si>
  <si>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</si>
  <si>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</si>
  <si>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</si>
  <si>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</si>
  <si>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</si>
  <si>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</si>
  <si>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</si>
  <si>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</si>
  <si>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</si>
  <si>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</si>
  <si>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</si>
  <si>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</si>
  <si>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</si>
  <si>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</si>
  <si>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</si>
  <si>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</si>
  <si>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</si>
  <si>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</si>
  <si>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</si>
  <si>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</si>
  <si>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</si>
  <si>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</si>
  <si>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</si>
  <si>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</si>
  <si>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</si>
  <si>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</si>
  <si>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</si>
  <si>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</si>
  <si>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</si>
  <si>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</si>
  <si>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</si>
  <si>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</si>
  <si>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</si>
  <si>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</si>
  <si>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</si>
  <si>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</si>
  <si>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</si>
  <si>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</si>
  <si>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</si>
  <si>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</si>
  <si>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</si>
  <si>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</si>
  <si>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</si>
  <si>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</si>
  <si>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</si>
  <si>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</si>
  <si>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</si>
  <si>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</si>
  <si>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</si>
  <si>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</si>
  <si>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</si>
  <si>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</si>
  <si>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</si>
  <si>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</si>
  <si>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</si>
  <si>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</si>
  <si>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</si>
  <si>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</si>
  <si>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</si>
  <si>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</si>
  <si>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</si>
  <si>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</si>
  <si>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</si>
  <si>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</si>
  <si>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</si>
  <si>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</si>
  <si>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</si>
  <si>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</si>
  <si>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</si>
  <si>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</si>
  <si>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</si>
  <si>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</si>
  <si>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</si>
  <si>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</si>
  <si>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</si>
  <si>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</si>
  <si>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</si>
  <si>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</si>
  <si>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</si>
  <si>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</si>
  <si>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</si>
  <si>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</si>
  <si>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</si>
  <si>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</si>
  <si>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</si>
  <si>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</si>
  <si>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</si>
  <si>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</si>
  <si>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</si>
  <si>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</si>
  <si>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</si>
  <si>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</si>
  <si>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</si>
  <si>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</si>
  <si>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</si>
  <si>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</si>
  <si>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</si>
  <si>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</si>
  <si>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</si>
  <si>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</si>
  <si>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</si>
  <si>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</si>
  <si>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</si>
  <si>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</si>
  <si>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</si>
  <si>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</si>
  <si>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</si>
  <si>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</si>
  <si>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</si>
  <si>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</si>
  <si>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</si>
  <si>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</si>
  <si>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</si>
  <si>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</si>
  <si>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</si>
  <si>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</si>
  <si>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</si>
  <si>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</si>
  <si>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</si>
  <si>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</si>
  <si>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</si>
  <si>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</si>
  <si>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</si>
  <si>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</si>
  <si>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</si>
  <si>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</si>
  <si>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</si>
  <si>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</si>
  <si>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</si>
  <si>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</si>
  <si>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</si>
  <si>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</si>
  <si>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</si>
  <si>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</si>
  <si>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</si>
  <si>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</si>
  <si>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</si>
  <si>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</si>
  <si>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</si>
  <si>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</si>
  <si>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</si>
  <si>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</si>
  <si>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</si>
  <si>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</si>
  <si>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</si>
  <si>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</si>
  <si>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</si>
  <si>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</si>
  <si>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</si>
  <si>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</si>
  <si>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</si>
  <si>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</si>
  <si>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</si>
  <si>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</si>
  <si>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</si>
  <si>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</si>
  <si>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</si>
  <si>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</si>
  <si>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</si>
  <si>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</si>
  <si>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</si>
  <si>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</si>
  <si>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</si>
  <si>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</si>
  <si>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</si>
  <si>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</si>
  <si>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</si>
  <si>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</si>
  <si>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</si>
  <si>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</si>
  <si>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</si>
  <si>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</si>
  <si>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</si>
  <si>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</si>
  <si>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</si>
  <si>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</si>
  <si>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</si>
  <si>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</si>
  <si>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</si>
  <si>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</si>
  <si>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</si>
  <si>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</si>
  <si>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</si>
  <si>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</si>
  <si>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</si>
  <si>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</si>
  <si>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</si>
  <si>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</si>
  <si>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</si>
  <si>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</si>
  <si>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</si>
  <si>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</si>
  <si>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</si>
  <si>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</si>
  <si>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</si>
  <si>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</si>
  <si>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</si>
  <si>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</si>
  <si>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</si>
  <si>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</si>
  <si>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</si>
  <si>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</si>
  <si>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</si>
  <si>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</si>
  <si>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</si>
  <si>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</si>
  <si>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</si>
  <si>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</si>
  <si>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</si>
  <si>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</si>
  <si>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</si>
  <si>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</si>
  <si>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</si>
  <si>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</si>
  <si>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</si>
  <si>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</si>
  <si>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</si>
  <si>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</si>
  <si>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</si>
  <si>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</si>
  <si>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</si>
  <si>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</si>
  <si>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</si>
  <si>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</si>
  <si>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</si>
  <si>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</si>
  <si>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</si>
  <si>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</si>
  <si>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</si>
  <si>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</si>
  <si>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</si>
  <si>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</si>
  <si>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</si>
  <si>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</si>
  <si>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</si>
  <si>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X</t>
  </si>
  <si>
    <t>Zaiqi Mi</t>
  </si>
  <si>
    <t>Zhang Jun</t>
  </si>
  <si>
    <t>Zhou Ning</t>
  </si>
  <si>
    <t>Zaza Robakidze</t>
  </si>
  <si>
    <t>Mia Mi Enkhva</t>
  </si>
  <si>
    <t>Non-independent member</t>
  </si>
  <si>
    <t>Non-independent chair</t>
  </si>
  <si>
    <t>Independent member</t>
  </si>
  <si>
    <t>David Tsaava</t>
  </si>
  <si>
    <t>Lia Aslanikashvili</t>
  </si>
  <si>
    <t>David Kakabadze</t>
  </si>
  <si>
    <t>Levan Gardaphkhadze</t>
  </si>
  <si>
    <t>Li Hui</t>
  </si>
  <si>
    <t>George Gabunia</t>
  </si>
  <si>
    <t>Rati Dvaladze</t>
  </si>
  <si>
    <t>General Director</t>
  </si>
  <si>
    <t>Deputy General Director, Finance</t>
  </si>
  <si>
    <t>Deputy General Director, Risk Management</t>
  </si>
  <si>
    <t>Deputy General Director, Retail Business</t>
  </si>
  <si>
    <t>Deputy General Director Lending</t>
  </si>
  <si>
    <t>Chief Commercial Officer (CCO)</t>
  </si>
  <si>
    <t>Chief Operations Officer (COO)</t>
  </si>
  <si>
    <t xml:space="preserve"> "Xinjiang HuaLing Industry &amp; Trade (Group) Co"</t>
  </si>
  <si>
    <t xml:space="preserve">Zaiqi Mi </t>
  </si>
  <si>
    <t>Enhua Mi</t>
  </si>
  <si>
    <t>table 9 (Capital), N39</t>
  </si>
  <si>
    <t>table 9 (Capital), N2</t>
  </si>
  <si>
    <t>table 9 (Capital), N3</t>
  </si>
  <si>
    <t>table 9 (Capital), N5</t>
  </si>
  <si>
    <t>table 9 (Capital), N6</t>
  </si>
  <si>
    <t>table 9 (Capital), N5, N8</t>
  </si>
  <si>
    <t>JSC "BASISBANK"</t>
  </si>
  <si>
    <t>www.basisbank.ge</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</si>
</sst>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_-* #,##0_-;\-* #,##0_-;_-* &quot;-&quot;??_-;_-@_-"/>
  </numFmts>
  <fonts count="120">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rgb="FF000000"/>
      <name val="Sylfaen"/>
      <family val="1"/>
    </font>
    <font>
      <b/>
      <sz val="9"/>
      <color rgb="FF000000"/>
      <name val="Sylfaen"/>
      <family val="1"/>
    </font>
    <font>
      <b/>
      <sz val="9"/>
      <color theme="1"/>
      <name val="Calibri"/>
      <family val="1"/>
      <scheme val="minor"/>
    </font>
    <font>
      <sz val="11"/>
      <color theme="1"/>
      <name val="Calibri"/>
      <family val="2"/>
      <scheme val="minor"/>
    </font>
    <font>
      <sz val="10"/>
      <color rgb="FF333333"/>
      <name val="Sylfaen"/>
      <family val="1"/>
    </font>
    <font>
      <sz val="10"/>
      <color rgb="FFFF0000"/>
      <name val="Arial"/>
      <family val="2"/>
    </font>
    <font>
      <i/>
      <sz val="10"/>
      <color rgb="FFFF0000"/>
      <name val="Arial"/>
      <family val="2"/>
    </font>
    <font>
      <b/>
      <sz val="10"/>
      <color theme="1"/>
      <name val="Sylfaen"/>
      <family val="1"/>
    </font>
    <font>
      <b/>
      <sz val="9"/>
      <color theme="1"/>
      <name val="Calibri"/>
      <family val="2"/>
      <scheme val="minor"/>
    </font>
  </fonts>
  <fills count="77">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theme="6" tint="-0.49995422223578601"/>
      </right>
      <top style="thin">
        <color auto="1"/>
      </top>
      <bottom style="thin">
        <color theme="6" tint="-0.49995422223578601"/>
      </bottom>
      <diagonal/>
    </border>
    <border>
      <left style="thin">
        <color theme="6" tint="-0.49995422223578601"/>
      </left>
      <right style="medium">
        <color auto="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medium">
        <color auto="1"/>
      </right>
      <top/>
      <bottom style="thin">
        <color theme="6" tint="-0.49995422223578601"/>
      </bottom>
      <diagonal/>
    </border>
    <border>
      <left style="thin">
        <color auto="1"/>
      </left>
      <right style="thin">
        <color theme="6" tint="-0.49995422223578601"/>
      </right>
      <top style="thin">
        <color auto="1"/>
      </top>
      <bottom style="medium">
        <color auto="1"/>
      </bottom>
      <diagonal/>
    </border>
    <border>
      <left style="thin">
        <color theme="6" tint="-0.4999542222357860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6">
    <xf numFmtId="0" fontId="0" fillId="0" borderId="0"/>
    <xf numFmtId="9"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0" fontId="11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14" fillId="0" borderId="0"/>
    <xf numFmtId="9" fontId="114"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14" fillId="0" borderId="0" applyFont="0" applyFill="0" applyBorder="0" applyAlignment="0" applyProtection="0"/>
    <xf numFmtId="177"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2"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4" fontId="2"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4" fontId="2"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4" fontId="2"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5"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17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4"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0" fontId="114" fillId="0" borderId="0"/>
    <xf numFmtId="0" fontId="114" fillId="0" borderId="0"/>
    <xf numFmtId="0" fontId="114" fillId="0" borderId="0"/>
    <xf numFmtId="0"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0" fontId="114" fillId="0" borderId="0"/>
    <xf numFmtId="0" fontId="114" fillId="0" borderId="0"/>
    <xf numFmtId="0" fontId="114" fillId="0" borderId="0"/>
    <xf numFmtId="0"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0" fontId="114" fillId="0" borderId="0"/>
    <xf numFmtId="0" fontId="114" fillId="0" borderId="0"/>
    <xf numFmtId="0" fontId="114" fillId="0" borderId="0"/>
    <xf numFmtId="0"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3"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3"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0" fontId="2"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0" fillId="0" borderId="0"/>
    <xf numFmtId="0" fontId="2"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2"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0" fillId="0" borderId="0"/>
    <xf numFmtId="0" fontId="2" fillId="0" borderId="0"/>
    <xf numFmtId="168" fontId="2" fillId="0" borderId="0"/>
    <xf numFmtId="179"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68" fontId="2" fillId="0" borderId="0"/>
    <xf numFmtId="179" fontId="114" fillId="0" borderId="0"/>
    <xf numFmtId="179" fontId="114" fillId="0" borderId="0"/>
    <xf numFmtId="179" fontId="114" fillId="0" borderId="0"/>
    <xf numFmtId="179"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46"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79" fontId="114" fillId="0" borderId="0"/>
    <xf numFmtId="179" fontId="114" fillId="0" borderId="0"/>
    <xf numFmtId="179" fontId="114" fillId="0" borderId="0"/>
    <xf numFmtId="179" fontId="114"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2" fillId="0" borderId="0"/>
    <xf numFmtId="179" fontId="114" fillId="0" borderId="0"/>
    <xf numFmtId="179"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2" fillId="0" borderId="0"/>
    <xf numFmtId="179"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68" fontId="9"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10"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2" fillId="0" borderId="0"/>
    <xf numFmtId="0" fontId="2" fillId="0" borderId="0"/>
    <xf numFmtId="0" fontId="114" fillId="0" borderId="0"/>
    <xf numFmtId="0" fontId="114" fillId="0" borderId="0"/>
    <xf numFmtId="0" fontId="114" fillId="0" borderId="0"/>
    <xf numFmtId="0" fontId="114"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0"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0"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168" fontId="10" fillId="0" borderId="0"/>
    <xf numFmtId="0" fontId="10" fillId="0" borderId="0"/>
    <xf numFmtId="168" fontId="10" fillId="0" borderId="0"/>
    <xf numFmtId="0" fontId="10"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1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0"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68" fontId="9" fillId="0" borderId="0"/>
    <xf numFmtId="179" fontId="10" fillId="0" borderId="0"/>
    <xf numFmtId="179" fontId="10" fillId="0" borderId="0"/>
    <xf numFmtId="0" fontId="2"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0"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0"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10"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7" fillId="0" borderId="0"/>
    <xf numFmtId="0" fontId="10" fillId="0" borderId="0"/>
    <xf numFmtId="0" fontId="2" fillId="0" borderId="0"/>
    <xf numFmtId="0" fontId="9" fillId="0" borderId="0"/>
    <xf numFmtId="168" fontId="7" fillId="0" borderId="0"/>
    <xf numFmtId="0" fontId="2" fillId="0" borderId="0"/>
    <xf numFmtId="0" fontId="114" fillId="0" borderId="0"/>
    <xf numFmtId="0" fontId="114" fillId="0" borderId="0"/>
    <xf numFmtId="179" fontId="10"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9"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14"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14"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14"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2"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57"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8" fillId="0" borderId="0"/>
    <xf numFmtId="0" fontId="8" fillId="0" borderId="0"/>
    <xf numFmtId="168" fontId="8" fillId="0" borderId="0"/>
    <xf numFmtId="0" fontId="57" fillId="0" borderId="0"/>
    <xf numFmtId="168"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179"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4" fillId="0" borderId="0"/>
    <xf numFmtId="179" fontId="8"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8" fillId="0" borderId="0"/>
    <xf numFmtId="179" fontId="8" fillId="0" borderId="0"/>
    <xf numFmtId="179" fontId="8" fillId="0" borderId="0"/>
    <xf numFmtId="179" fontId="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2"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82"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14" fillId="0" borderId="0"/>
    <xf numFmtId="179" fontId="114" fillId="0" borderId="0"/>
    <xf numFmtId="179" fontId="114" fillId="0" borderId="0"/>
    <xf numFmtId="179" fontId="114"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57"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9" fontId="114" fillId="0" borderId="0"/>
    <xf numFmtId="0" fontId="2"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79" fontId="2"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169"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9"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57"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57" fillId="0" borderId="0"/>
    <xf numFmtId="0" fontId="2" fillId="0" borderId="0"/>
    <xf numFmtId="0" fontId="57"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79" fontId="114" fillId="0" borderId="0"/>
    <xf numFmtId="179" fontId="114" fillId="0" borderId="0"/>
    <xf numFmtId="179" fontId="114" fillId="0" borderId="0"/>
    <xf numFmtId="179"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168" fontId="11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68"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68" fontId="2" fillId="0" borderId="0"/>
    <xf numFmtId="0" fontId="57"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179" fontId="114" fillId="0" borderId="0"/>
    <xf numFmtId="0" fontId="2" fillId="0" borderId="0"/>
    <xf numFmtId="0" fontId="2" fillId="0" borderId="0"/>
    <xf numFmtId="179" fontId="114" fillId="0" borderId="0"/>
    <xf numFmtId="179" fontId="114" fillId="0" borderId="0"/>
    <xf numFmtId="179" fontId="114" fillId="0" borderId="0"/>
    <xf numFmtId="179" fontId="114" fillId="0" borderId="0"/>
    <xf numFmtId="0" fontId="114" fillId="0" borderId="0"/>
    <xf numFmtId="0" fontId="114" fillId="0" borderId="0"/>
    <xf numFmtId="0" fontId="114" fillId="0" borderId="0"/>
    <xf numFmtId="0"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0" fontId="114" fillId="0" borderId="0"/>
    <xf numFmtId="0" fontId="114" fillId="0" borderId="0"/>
    <xf numFmtId="0" fontId="114" fillId="0" borderId="0"/>
    <xf numFmtId="0"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181"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2"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14" fillId="0" borderId="0"/>
    <xf numFmtId="0" fontId="2" fillId="0" borderId="0">
      <alignment vertical="center"/>
    </xf>
    <xf numFmtId="166" fontId="114" fillId="0" borderId="0" applyFont="0" applyFill="0" applyBorder="0" applyAlignment="0" applyProtection="0"/>
  </cellStyleXfs>
  <cellXfs count="789">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0" fontId="78" fillId="0" borderId="0" xfId="0" applyFont="1" applyFill="1"/>
    <xf numFmtId="0" fontId="2" fillId="0" borderId="0" xfId="0" applyFont="1" applyAlignment="1">
      <alignment horizontal="right"/>
    </xf>
    <xf numFmtId="0" fontId="2" fillId="0" borderId="0" xfId="0" applyFont="1" applyFill="1" applyBorder="1" applyProtection="1"/>
    <xf numFmtId="0" fontId="43" fillId="0" borderId="0" xfId="0" applyFont="1" applyFill="1" applyBorder="1" applyAlignment="1" applyProtection="1">
      <alignment horizontal="center" vertical="center"/>
    </xf>
    <xf numFmtId="10" fontId="2" fillId="0" borderId="0" xfId="8" applyNumberFormat="1" applyFont="1" applyFill="1" applyBorder="1" applyProtection="1">
      <protection locked="0"/>
    </xf>
    <xf numFmtId="0" fontId="2" fillId="0" borderId="0" xfId="0" applyFont="1" applyFill="1" applyBorder="1" applyProtection="1">
      <protection locked="0"/>
    </xf>
    <xf numFmtId="0" fontId="44" fillId="0" borderId="0" xfId="0" applyFont="1" applyFill="1" applyBorder="1" applyProtection="1">
      <protection locked="0"/>
    </xf>
    <xf numFmtId="0" fontId="43" fillId="0" borderId="30" xfId="0" applyFont="1" applyFill="1" applyBorder="1" applyAlignment="1" applyProtection="1">
      <alignment horizontal="center" vertical="center"/>
    </xf>
    <xf numFmtId="0" fontId="2" fillId="0" borderId="26" xfId="0" applyFont="1" applyFill="1" applyBorder="1" applyProtection="1"/>
    <xf numFmtId="0" fontId="2" fillId="0" borderId="25" xfId="0" applyFont="1" applyFill="1" applyBorder="1" applyAlignment="1" applyProtection="1">
      <alignment horizontal="left" indent="1"/>
    </xf>
    <xf numFmtId="0" fontId="43" fillId="0" borderId="12"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xf>
    <xf numFmtId="0" fontId="2" fillId="0" borderId="12" xfId="0" applyFont="1" applyFill="1" applyBorder="1" applyAlignment="1" applyProtection="1">
      <alignment horizontal="left" indent="2"/>
    </xf>
    <xf numFmtId="0" fontId="2" fillId="0" borderId="12" xfId="0" applyFont="1" applyFill="1" applyBorder="1" applyAlignment="1" applyProtection="1">
      <alignment horizontal="left" indent="1"/>
    </xf>
    <xf numFmtId="0" fontId="43" fillId="0" borderId="12" xfId="0" applyFont="1" applyFill="1" applyBorder="1" applyAlignment="1" applyProtection="1"/>
    <xf numFmtId="0" fontId="2" fillId="0" borderId="32" xfId="0" applyFont="1" applyFill="1" applyBorder="1" applyAlignment="1" applyProtection="1">
      <alignment horizontal="left" indent="1"/>
    </xf>
    <xf numFmtId="0" fontId="43" fillId="0" borderId="33" xfId="0" applyFont="1" applyFill="1" applyBorder="1" applyAlignment="1" applyProtection="1"/>
    <xf numFmtId="0" fontId="80" fillId="0" borderId="0" xfId="0" applyFont="1" applyAlignment="1">
      <alignment vertical="center"/>
    </xf>
    <xf numFmtId="0" fontId="81" fillId="0" borderId="0" xfId="0" applyFont="1"/>
    <xf numFmtId="0" fontId="2" fillId="0" borderId="0" xfId="0" applyFont="1" applyFill="1" applyBorder="1"/>
    <xf numFmtId="0" fontId="44" fillId="0" borderId="0" xfId="0" applyFont="1" applyFill="1" applyBorder="1" applyAlignment="1" applyProtection="1">
      <alignment horizontal="right"/>
      <protection locked="0"/>
    </xf>
    <xf numFmtId="0" fontId="2" fillId="0" borderId="30" xfId="0" applyFont="1" applyFill="1" applyBorder="1" applyAlignment="1">
      <alignment horizontal="left" vertical="center" indent="1"/>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indent="1"/>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left" indent="1"/>
    </xf>
    <xf numFmtId="38" fontId="2" fillId="0" borderId="6" xfId="0" applyNumberFormat="1" applyFont="1" applyFill="1" applyBorder="1" applyAlignment="1" applyProtection="1">
      <alignment horizontal="right"/>
      <protection locked="0"/>
    </xf>
    <xf numFmtId="38" fontId="2" fillId="0" borderId="27" xfId="0" applyNumberFormat="1" applyFont="1" applyFill="1" applyBorder="1" applyAlignment="1" applyProtection="1">
      <alignment horizontal="right"/>
      <protection locked="0"/>
    </xf>
    <xf numFmtId="0" fontId="2" fillId="0" borderId="6" xfId="0" applyFont="1" applyFill="1" applyBorder="1" applyAlignment="1">
      <alignment horizontal="left" wrapText="1" indent="1"/>
    </xf>
    <xf numFmtId="0" fontId="2" fillId="0" borderId="6" xfId="0" applyFont="1" applyFill="1" applyBorder="1" applyAlignment="1">
      <alignment horizontal="left" wrapText="1" indent="2"/>
    </xf>
    <xf numFmtId="0" fontId="43" fillId="0" borderId="6" xfId="0" applyFont="1" applyFill="1" applyBorder="1" applyAlignment="1"/>
    <xf numFmtId="0" fontId="43" fillId="0" borderId="6" xfId="0" applyFont="1" applyFill="1" applyBorder="1" applyAlignment="1">
      <alignment horizontal="left"/>
    </xf>
    <xf numFmtId="0" fontId="43" fillId="0" borderId="6" xfId="0" applyFont="1" applyFill="1" applyBorder="1" applyAlignment="1">
      <alignment horizontal="center"/>
    </xf>
    <xf numFmtId="0" fontId="2" fillId="0" borderId="6" xfId="0" applyFont="1" applyFill="1" applyBorder="1" applyAlignment="1">
      <alignment horizontal="left" indent="1"/>
    </xf>
    <xf numFmtId="0" fontId="43" fillId="0" borderId="6" xfId="0" applyFont="1" applyFill="1" applyBorder="1" applyAlignment="1">
      <alignment horizontal="left" indent="1"/>
    </xf>
    <xf numFmtId="0" fontId="43" fillId="0" borderId="6" xfId="0" applyFont="1" applyFill="1" applyBorder="1" applyAlignment="1">
      <alignment horizontal="left" vertical="center" wrapText="1"/>
    </xf>
    <xf numFmtId="0" fontId="2" fillId="0" borderId="32" xfId="0" applyFont="1" applyFill="1" applyBorder="1" applyAlignment="1">
      <alignment horizontal="left" vertical="center" indent="1"/>
    </xf>
    <xf numFmtId="0" fontId="43" fillId="0" borderId="28" xfId="0" applyFont="1" applyFill="1" applyBorder="1" applyAlignment="1"/>
    <xf numFmtId="0" fontId="81"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2"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0" xfId="0" applyFont="1" applyBorder="1"/>
    <xf numFmtId="0" fontId="2" fillId="0" borderId="25" xfId="0" applyFont="1" applyBorder="1" applyAlignment="1">
      <alignment vertical="center"/>
    </xf>
    <xf numFmtId="0" fontId="2" fillId="0" borderId="12" xfId="0" applyFont="1" applyBorder="1" applyAlignment="1">
      <alignment wrapText="1"/>
    </xf>
    <xf numFmtId="0" fontId="1" fillId="0" borderId="34" xfId="0" applyFont="1" applyBorder="1" applyAlignment="1"/>
    <xf numFmtId="0" fontId="2" fillId="0" borderId="34" xfId="0" applyFont="1" applyBorder="1" applyAlignment="1"/>
    <xf numFmtId="0" fontId="2" fillId="0" borderId="34" xfId="0" applyFont="1" applyBorder="1" applyAlignment="1">
      <alignment wrapText="1"/>
    </xf>
    <xf numFmtId="0" fontId="2" fillId="0" borderId="32" xfId="0" applyFont="1" applyBorder="1"/>
    <xf numFmtId="0" fontId="2" fillId="0" borderId="35" xfId="0" applyFont="1" applyBorder="1" applyAlignment="1">
      <alignment wrapText="1"/>
    </xf>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7"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25" xfId="0" applyFont="1" applyBorder="1" applyAlignment="1">
      <alignment horizontal="center"/>
    </xf>
    <xf numFmtId="167" fontId="78" fillId="0" borderId="0" xfId="0" applyNumberFormat="1" applyFont="1"/>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8"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0" xfId="10" applyFont="1" applyFill="1" applyBorder="1" applyAlignment="1" applyProtection="1">
      <alignment horizontal="center" vertical="center"/>
      <protection locked="0"/>
    </xf>
    <xf numFmtId="0" fontId="43" fillId="69" borderId="39" xfId="10" applyFont="1" applyFill="1" applyBorder="1" applyAlignment="1" applyProtection="1">
      <alignment horizontal="center" vertical="center" wrapText="1"/>
      <protection locked="0"/>
    </xf>
    <xf numFmtId="164" fontId="2" fillId="69" borderId="37"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192" fontId="2" fillId="71" borderId="27" xfId="4" applyNumberFormat="1" applyFont="1" applyFill="1" applyBorder="1" applyAlignment="1" applyProtection="1">
      <alignment vertical="top"/>
    </xf>
    <xf numFmtId="0" fontId="2" fillId="69" borderId="16" xfId="14" applyFont="1" applyFill="1" applyBorder="1" applyAlignment="1" applyProtection="1">
      <alignment vertical="center" wrapText="1"/>
      <protection locked="0"/>
    </xf>
    <xf numFmtId="192" fontId="2" fillId="69" borderId="27" xfId="4" applyNumberFormat="1" applyFont="1" applyFill="1" applyBorder="1" applyAlignment="1" applyProtection="1">
      <alignment vertical="top"/>
      <protection locked="0"/>
    </xf>
    <xf numFmtId="0" fontId="2" fillId="69" borderId="6" xfId="14" applyFont="1" applyFill="1" applyBorder="1" applyAlignment="1" applyProtection="1">
      <alignment vertical="center" wrapText="1"/>
      <protection locked="0"/>
    </xf>
    <xf numFmtId="0" fontId="2" fillId="69" borderId="40"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xf>
    <xf numFmtId="0" fontId="2" fillId="69" borderId="16" xfId="14" applyFont="1" applyFill="1" applyBorder="1" applyAlignment="1" applyProtection="1">
      <alignment horizontal="left" vertical="center" wrapText="1"/>
      <protection locked="0"/>
    </xf>
    <xf numFmtId="192" fontId="2" fillId="69"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2" fillId="0" borderId="32" xfId="10" applyFont="1" applyFill="1" applyBorder="1" applyAlignment="1" applyProtection="1">
      <alignment horizontal="center" vertical="center" wrapText="1"/>
      <protection locked="0"/>
    </xf>
    <xf numFmtId="0" fontId="43" fillId="71" borderId="28" xfId="14" applyFont="1" applyFill="1" applyBorder="1" applyAlignment="1" applyProtection="1">
      <alignment vertical="center" wrapText="1"/>
      <protection locked="0"/>
    </xf>
    <xf numFmtId="192" fontId="2" fillId="71" borderId="29" xfId="4" applyNumberFormat="1" applyFont="1" applyFill="1" applyBorder="1" applyAlignment="1" applyProtection="1">
      <alignment vertical="top" wrapText="1"/>
    </xf>
    <xf numFmtId="0" fontId="43" fillId="0" borderId="0" xfId="12" applyFont="1" applyFill="1" applyBorder="1" applyAlignment="1" applyProtection="1"/>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Border="1" applyAlignment="1">
      <alignment wrapText="1"/>
    </xf>
    <xf numFmtId="167" fontId="1" fillId="0" borderId="45" xfId="0" applyNumberFormat="1" applyFont="1" applyBorder="1" applyAlignment="1">
      <alignment horizontal="center"/>
    </xf>
    <xf numFmtId="167" fontId="78" fillId="0" borderId="0" xfId="0" applyNumberFormat="1" applyFont="1" applyBorder="1" applyAlignment="1">
      <alignment horizontal="center"/>
    </xf>
    <xf numFmtId="0" fontId="1" fillId="0" borderId="46" xfId="0" applyFont="1" applyBorder="1" applyAlignment="1">
      <alignment wrapText="1"/>
    </xf>
    <xf numFmtId="192" fontId="1" fillId="0" borderId="38" xfId="0" applyNumberFormat="1" applyFont="1" applyBorder="1" applyAlignment="1">
      <alignment vertical="center"/>
    </xf>
    <xf numFmtId="167" fontId="1" fillId="0" borderId="47" xfId="0" applyNumberFormat="1" applyFont="1" applyBorder="1" applyAlignment="1">
      <alignment horizontal="center"/>
    </xf>
    <xf numFmtId="192" fontId="80" fillId="0" borderId="38" xfId="0" applyNumberFormat="1" applyFont="1" applyBorder="1" applyAlignment="1">
      <alignment vertical="center"/>
    </xf>
    <xf numFmtId="167" fontId="80" fillId="0" borderId="47" xfId="0" applyNumberFormat="1" applyFont="1" applyBorder="1" applyAlignment="1">
      <alignment horizontal="center"/>
    </xf>
    <xf numFmtId="167" fontId="84" fillId="0" borderId="0" xfId="0" applyNumberFormat="1" applyFont="1" applyBorder="1" applyAlignment="1">
      <alignment horizontal="center"/>
    </xf>
    <xf numFmtId="192" fontId="1" fillId="71" borderId="38" xfId="0" applyNumberFormat="1" applyFont="1" applyFill="1" applyBorder="1" applyAlignment="1">
      <alignment vertical="center"/>
    </xf>
    <xf numFmtId="0" fontId="80" fillId="0" borderId="46" xfId="0" applyFont="1" applyBorder="1" applyAlignment="1">
      <alignment horizontal="right" wrapText="1"/>
    </xf>
    <xf numFmtId="167" fontId="44" fillId="20" borderId="47" xfId="0" applyNumberFormat="1" applyFont="1" applyFill="1" applyBorder="1" applyAlignment="1">
      <alignment horizontal="center"/>
    </xf>
    <xf numFmtId="0" fontId="1" fillId="0" borderId="48" xfId="0" applyFont="1" applyBorder="1" applyAlignment="1">
      <alignment wrapText="1"/>
    </xf>
    <xf numFmtId="192" fontId="1" fillId="0" borderId="49" xfId="0" applyNumberFormat="1" applyFont="1" applyBorder="1" applyAlignment="1">
      <alignment vertical="center"/>
    </xf>
    <xf numFmtId="167" fontId="1" fillId="0" borderId="50" xfId="0" applyNumberFormat="1" applyFont="1" applyBorder="1" applyAlignment="1">
      <alignment horizontal="center"/>
    </xf>
    <xf numFmtId="0" fontId="79" fillId="71" borderId="51" xfId="0" applyFont="1" applyFill="1" applyBorder="1" applyAlignment="1">
      <alignment wrapText="1"/>
    </xf>
    <xf numFmtId="192" fontId="79" fillId="71" borderId="52" xfId="0" applyNumberFormat="1" applyFont="1" applyFill="1" applyBorder="1" applyAlignment="1">
      <alignment vertical="center"/>
    </xf>
    <xf numFmtId="167" fontId="79" fillId="71" borderId="53" xfId="0" applyNumberFormat="1" applyFont="1" applyFill="1" applyBorder="1" applyAlignment="1">
      <alignment horizontal="center"/>
    </xf>
    <xf numFmtId="167" fontId="82" fillId="0" borderId="0" xfId="0" applyNumberFormat="1" applyFont="1" applyFill="1" applyBorder="1" applyAlignment="1">
      <alignment horizontal="center"/>
    </xf>
    <xf numFmtId="192" fontId="1" fillId="0" borderId="54" xfId="0" applyNumberFormat="1" applyFont="1" applyBorder="1" applyAlignment="1">
      <alignment vertical="center"/>
    </xf>
    <xf numFmtId="167" fontId="1" fillId="0" borderId="55" xfId="0" applyNumberFormat="1" applyFont="1" applyBorder="1" applyAlignment="1">
      <alignment horizontal="center"/>
    </xf>
    <xf numFmtId="0" fontId="80" fillId="0" borderId="48" xfId="0" applyFont="1" applyBorder="1" applyAlignment="1">
      <alignment horizontal="right" wrapText="1"/>
    </xf>
    <xf numFmtId="192" fontId="80" fillId="0" borderId="49" xfId="0" applyNumberFormat="1" applyFont="1" applyBorder="1" applyAlignment="1">
      <alignment vertical="center"/>
    </xf>
    <xf numFmtId="0" fontId="1" fillId="0" borderId="32" xfId="0" applyFont="1" applyBorder="1" applyAlignment="1">
      <alignment horizontal="center"/>
    </xf>
    <xf numFmtId="0" fontId="79" fillId="71" borderId="56" xfId="0" applyFont="1" applyFill="1" applyBorder="1" applyAlignment="1">
      <alignment wrapText="1"/>
    </xf>
    <xf numFmtId="192" fontId="79" fillId="71" borderId="57" xfId="0" applyNumberFormat="1" applyFont="1" applyFill="1" applyBorder="1" applyAlignment="1">
      <alignment vertical="center"/>
    </xf>
    <xf numFmtId="167" fontId="79" fillId="71" borderId="58" xfId="0" applyNumberFormat="1" applyFont="1" applyFill="1" applyBorder="1" applyAlignment="1">
      <alignment horizontal="center"/>
    </xf>
    <xf numFmtId="0" fontId="1" fillId="0" borderId="25" xfId="0" applyFont="1" applyBorder="1" applyAlignment="1">
      <alignment vertical="center"/>
    </xf>
    <xf numFmtId="0" fontId="81" fillId="0" borderId="0" xfId="0" applyFont="1" applyAlignment="1"/>
    <xf numFmtId="0" fontId="2" fillId="69" borderId="32"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0" xfId="0" applyFont="1" applyBorder="1"/>
    <xf numFmtId="0" fontId="1" fillId="0" borderId="37"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71" borderId="59" xfId="0" applyNumberFormat="1" applyFont="1" applyFill="1" applyBorder="1" applyAlignment="1"/>
    <xf numFmtId="0" fontId="43" fillId="69" borderId="29" xfId="17" applyFont="1" applyFill="1" applyBorder="1" applyAlignment="1" applyProtection="1">
      <protection locked="0"/>
    </xf>
    <xf numFmtId="192" fontId="1" fillId="71" borderId="32" xfId="0" applyNumberFormat="1" applyFont="1" applyFill="1" applyBorder="1"/>
    <xf numFmtId="192" fontId="1" fillId="71" borderId="29" xfId="0" applyNumberFormat="1" applyFont="1" applyFill="1" applyBorder="1"/>
    <xf numFmtId="192" fontId="1" fillId="71" borderId="60" xfId="0" applyNumberFormat="1" applyFont="1" applyFill="1" applyBorder="1"/>
    <xf numFmtId="0" fontId="1" fillId="0" borderId="0" xfId="0" applyFont="1" applyBorder="1" applyAlignment="1">
      <alignment vertical="center"/>
    </xf>
    <xf numFmtId="0" fontId="1" fillId="0" borderId="26" xfId="0" applyFont="1" applyBorder="1"/>
    <xf numFmtId="0" fontId="81" fillId="0" borderId="0" xfId="0" applyFont="1" applyAlignment="1">
      <alignment wrapText="1"/>
    </xf>
    <xf numFmtId="0" fontId="1" fillId="0" borderId="25" xfId="0" applyFont="1" applyBorder="1"/>
    <xf numFmtId="0" fontId="1" fillId="0" borderId="6" xfId="0" applyFont="1" applyBorder="1"/>
    <xf numFmtId="0" fontId="1" fillId="0" borderId="61" xfId="0" applyFont="1" applyBorder="1" applyAlignment="1">
      <alignment wrapText="1"/>
    </xf>
    <xf numFmtId="0" fontId="1" fillId="0" borderId="32"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62" xfId="0" applyFont="1" applyBorder="1" applyAlignment="1">
      <alignment horizontal="center"/>
    </xf>
    <xf numFmtId="0" fontId="1" fillId="0" borderId="63"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0" fontId="81"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5" fillId="69" borderId="6" xfId="12" applyFont="1" applyFill="1" applyBorder="1" applyAlignment="1">
      <alignment horizontal="left" vertical="center"/>
    </xf>
    <xf numFmtId="0" fontId="83"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5"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5"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3" fillId="0" borderId="6" xfId="12" applyFont="1" applyFill="1" applyBorder="1" applyAlignment="1">
      <alignment wrapText="1"/>
    </xf>
    <xf numFmtId="192" fontId="2" fillId="0" borderId="6" xfId="3" applyNumberFormat="1" applyFont="1" applyFill="1" applyBorder="1" applyProtection="1">
      <protection locked="0"/>
    </xf>
    <xf numFmtId="0" fontId="85" fillId="69" borderId="6" xfId="10" applyFont="1" applyFill="1" applyBorder="1" applyAlignment="1" applyProtection="1">
      <alignment horizontal="left" vertical="center"/>
      <protection locked="0"/>
    </xf>
    <xf numFmtId="0" fontId="83"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4" fillId="0" borderId="0" xfId="0" applyFont="1" applyFill="1" applyAlignment="1">
      <alignment horizontal="right"/>
    </xf>
    <xf numFmtId="0" fontId="1" fillId="0" borderId="25" xfId="0" applyFont="1" applyFill="1" applyBorder="1" applyAlignment="1">
      <alignment horizontal="center" vertical="center"/>
    </xf>
    <xf numFmtId="0" fontId="43" fillId="0" borderId="6" xfId="0" applyFont="1" applyFill="1" applyBorder="1" applyAlignment="1" applyProtection="1">
      <alignment horizontal="left"/>
      <protection locked="0"/>
    </xf>
    <xf numFmtId="0" fontId="2" fillId="0" borderId="31" xfId="0" applyNumberFormat="1" applyFont="1" applyFill="1" applyBorder="1" applyAlignment="1">
      <alignment horizontal="left" vertical="center" wrapText="1"/>
    </xf>
    <xf numFmtId="0" fontId="43" fillId="0" borderId="31" xfId="0" applyNumberFormat="1" applyFont="1" applyFill="1" applyBorder="1" applyAlignment="1">
      <alignment vertical="center" wrapText="1"/>
    </xf>
    <xf numFmtId="0" fontId="44" fillId="0" borderId="6" xfId="0" applyFont="1" applyFill="1" applyBorder="1" applyAlignment="1" applyProtection="1">
      <alignment horizontal="left" vertical="center" indent="17"/>
      <protection locked="0"/>
    </xf>
    <xf numFmtId="0" fontId="1" fillId="0" borderId="32" xfId="0" applyFont="1" applyFill="1" applyBorder="1" applyAlignment="1">
      <alignment horizontal="center" vertical="center"/>
    </xf>
    <xf numFmtId="0" fontId="43" fillId="0" borderId="64" xfId="0" applyNumberFormat="1" applyFont="1" applyFill="1" applyBorder="1" applyAlignment="1">
      <alignment vertical="center" wrapText="1"/>
    </xf>
    <xf numFmtId="0" fontId="83"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40" xfId="20961" applyFont="1" applyFill="1" applyBorder="1" applyAlignment="1" applyProtection="1">
      <alignment horizontal="right" indent="1"/>
    </xf>
    <xf numFmtId="0" fontId="86"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43" fillId="0" borderId="0" xfId="0" applyFont="1" applyAlignment="1">
      <alignment horizontal="center"/>
    </xf>
    <xf numFmtId="0" fontId="1" fillId="0" borderId="0" xfId="0" applyFont="1" applyAlignment="1">
      <alignment horizontal="left" indent="1"/>
    </xf>
    <xf numFmtId="0" fontId="2" fillId="0" borderId="30" xfId="12" applyFont="1" applyFill="1" applyBorder="1" applyAlignment="1" applyProtection="1">
      <alignment vertical="center"/>
    </xf>
    <xf numFmtId="0" fontId="2" fillId="0" borderId="26" xfId="12" applyFont="1" applyFill="1" applyBorder="1" applyAlignment="1" applyProtection="1">
      <alignment vertical="center"/>
    </xf>
    <xf numFmtId="192" fontId="79" fillId="71" borderId="28" xfId="0" applyNumberFormat="1" applyFont="1" applyFill="1" applyBorder="1" applyAlignment="1">
      <alignment horizontal="center"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0" xfId="0" applyFont="1" applyBorder="1" applyAlignment="1">
      <alignment horizontal="center" vertical="center"/>
    </xf>
    <xf numFmtId="0" fontId="1" fillId="0" borderId="0" xfId="0" applyFont="1" applyAlignment="1"/>
    <xf numFmtId="0" fontId="43" fillId="0" borderId="0" xfId="12" applyFont="1" applyFill="1" applyBorder="1" applyAlignment="1" applyProtection="1">
      <alignment horizontal="center"/>
    </xf>
    <xf numFmtId="0" fontId="1" fillId="0" borderId="46" xfId="0" applyFont="1" applyBorder="1" applyAlignment="1">
      <alignment horizontal="left" wrapText="1" indent="1"/>
    </xf>
    <xf numFmtId="0" fontId="80" fillId="0" borderId="46" xfId="0" applyFont="1" applyBorder="1" applyAlignment="1">
      <alignment horizontal="left" wrapText="1" indent="1"/>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7" fillId="0" borderId="0" xfId="12" applyFont="1" applyFill="1" applyBorder="1" applyAlignment="1" applyProtection="1"/>
    <xf numFmtId="0" fontId="88"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2" fillId="0" borderId="6" xfId="0" applyFont="1" applyFill="1" applyBorder="1" applyAlignment="1" applyProtection="1">
      <alignment horizontal="left" indent="4"/>
      <protection locked="0"/>
    </xf>
    <xf numFmtId="0" fontId="2" fillId="0" borderId="31" xfId="0" applyNumberFormat="1" applyFont="1" applyFill="1" applyBorder="1" applyAlignment="1">
      <alignment horizontal="left" vertical="center" wrapText="1" indent="4"/>
    </xf>
    <xf numFmtId="0" fontId="2" fillId="0" borderId="6" xfId="0" applyFont="1" applyFill="1" applyBorder="1" applyAlignment="1" applyProtection="1">
      <alignment horizontal="left" vertical="center" indent="11"/>
      <protection locked="0"/>
    </xf>
    <xf numFmtId="0" fontId="89" fillId="0" borderId="31" xfId="0" applyNumberFormat="1" applyFont="1" applyFill="1" applyBorder="1" applyAlignment="1">
      <alignment horizontal="left" vertical="center" wrapText="1"/>
    </xf>
    <xf numFmtId="0" fontId="88" fillId="0" borderId="31" xfId="0" applyNumberFormat="1" applyFont="1" applyFill="1" applyBorder="1" applyAlignment="1">
      <alignment vertical="center" wrapText="1"/>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46" xfId="0" applyFont="1" applyFill="1" applyBorder="1" applyAlignment="1">
      <alignment wrapText="1"/>
    </xf>
    <xf numFmtId="0" fontId="1" fillId="0" borderId="6" xfId="0" applyFont="1" applyBorder="1" applyAlignment="1">
      <alignment horizontal="center" vertical="center" wrapText="1"/>
    </xf>
    <xf numFmtId="0" fontId="79" fillId="0" borderId="39"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43" fillId="0" borderId="12" xfId="0" applyFont="1" applyFill="1" applyBorder="1" applyAlignment="1" applyProtection="1">
      <alignment horizontal="left"/>
    </xf>
    <xf numFmtId="0" fontId="3" fillId="0" borderId="62" xfId="0" applyFont="1" applyBorder="1"/>
    <xf numFmtId="0" fontId="3" fillId="0" borderId="63" xfId="0" applyFont="1" applyBorder="1"/>
    <xf numFmtId="0" fontId="3" fillId="0" borderId="26" xfId="0" applyFont="1" applyBorder="1" applyAlignment="1">
      <alignment horizontal="center" vertical="center"/>
    </xf>
    <xf numFmtId="0" fontId="3" fillId="0" borderId="65" xfId="0" applyFont="1" applyBorder="1" applyAlignment="1">
      <alignment horizontal="center" vertical="center"/>
    </xf>
    <xf numFmtId="0" fontId="3" fillId="0" borderId="37" xfId="0" applyFont="1" applyBorder="1" applyAlignment="1">
      <alignment horizontal="center" vertical="center"/>
    </xf>
    <xf numFmtId="0" fontId="90" fillId="0" borderId="0" xfId="0" applyFont="1"/>
    <xf numFmtId="0" fontId="3" fillId="0" borderId="61" xfId="0" applyFont="1" applyBorder="1"/>
    <xf numFmtId="0" fontId="3" fillId="0" borderId="0" xfId="0" applyFont="1"/>
    <xf numFmtId="0" fontId="3" fillId="0" borderId="26" xfId="0" applyFont="1" applyBorder="1" applyAlignment="1">
      <alignment wrapText="1"/>
    </xf>
    <xf numFmtId="0" fontId="3" fillId="0" borderId="65" xfId="0" applyFont="1" applyBorder="1" applyAlignment="1">
      <alignment wrapText="1"/>
    </xf>
    <xf numFmtId="0" fontId="3" fillId="0" borderId="37" xfId="0" applyFont="1" applyBorder="1" applyAlignment="1">
      <alignment wrapText="1"/>
    </xf>
    <xf numFmtId="0" fontId="3" fillId="0" borderId="6" xfId="0" applyFont="1" applyFill="1" applyBorder="1" applyAlignment="1">
      <alignment horizontal="center" vertical="center" wrapText="1"/>
    </xf>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71" borderId="28" xfId="0" applyNumberFormat="1" applyFont="1" applyFill="1" applyBorder="1"/>
    <xf numFmtId="0" fontId="1" fillId="0" borderId="0" xfId="0" applyFont="1" applyFill="1" applyBorder="1" applyAlignment="1">
      <alignment vertical="center" wrapText="1"/>
    </xf>
    <xf numFmtId="0" fontId="1" fillId="0" borderId="66" xfId="0" applyFont="1" applyFill="1" applyBorder="1" applyAlignment="1">
      <alignment vertical="center" wrapText="1"/>
    </xf>
    <xf numFmtId="0" fontId="1" fillId="0" borderId="25" xfId="0" applyFont="1" applyFill="1" applyBorder="1"/>
    <xf numFmtId="0" fontId="1" fillId="0" borderId="25" xfId="0" applyFont="1" applyFill="1" applyBorder="1" applyAlignment="1">
      <alignment horizontal="center"/>
    </xf>
    <xf numFmtId="167" fontId="78" fillId="0" borderId="0" xfId="0" applyNumberFormat="1" applyFont="1" applyFill="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67" xfId="0" applyFont="1" applyFill="1" applyBorder="1" applyAlignment="1">
      <alignment wrapText="1"/>
    </xf>
    <xf numFmtId="0" fontId="89" fillId="0" borderId="0" xfId="0" applyFont="1" applyAlignment="1">
      <alignment wrapText="1"/>
    </xf>
    <xf numFmtId="0" fontId="2" fillId="0" borderId="0" xfId="0" applyFont="1" applyAlignment="1">
      <alignment wrapText="1"/>
    </xf>
    <xf numFmtId="0" fontId="3" fillId="0" borderId="0" xfId="0" applyFont="1" applyFill="1"/>
    <xf numFmtId="0" fontId="92" fillId="69" borderId="68" xfId="0" applyFont="1" applyFill="1" applyBorder="1" applyAlignment="1">
      <alignment horizontal="left"/>
    </xf>
    <xf numFmtId="0" fontId="92" fillId="69" borderId="69" xfId="0" applyFont="1" applyFill="1" applyBorder="1" applyAlignment="1">
      <alignment horizontal="left"/>
    </xf>
    <xf numFmtId="0" fontId="4" fillId="69" borderId="70" xfId="0" applyFont="1" applyFill="1" applyBorder="1" applyAlignment="1">
      <alignment vertical="center"/>
    </xf>
    <xf numFmtId="0" fontId="3" fillId="69" borderId="8" xfId="0" applyFont="1" applyFill="1" applyBorder="1" applyAlignment="1">
      <alignment vertical="center"/>
    </xf>
    <xf numFmtId="0" fontId="3" fillId="69" borderId="34" xfId="0" applyFont="1" applyFill="1" applyBorder="1" applyAlignment="1">
      <alignment vertical="center"/>
    </xf>
    <xf numFmtId="0" fontId="3" fillId="0" borderId="71" xfId="0" applyFont="1" applyFill="1" applyBorder="1" applyAlignment="1">
      <alignment horizontal="center" vertical="center"/>
    </xf>
    <xf numFmtId="0" fontId="3" fillId="0" borderId="16" xfId="0" applyFont="1" applyFill="1" applyBorder="1" applyAlignment="1">
      <alignment vertical="center"/>
    </xf>
    <xf numFmtId="169" fontId="8" fillId="2" borderId="0" xfId="21" applyBorder="1"/>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2" xfId="0" applyFont="1" applyFill="1" applyBorder="1" applyAlignment="1">
      <alignment horizontal="center" vertical="center"/>
    </xf>
    <xf numFmtId="0" fontId="4" fillId="0" borderId="28" xfId="0" applyFont="1" applyFill="1" applyBorder="1" applyAlignment="1">
      <alignment vertical="center"/>
    </xf>
    <xf numFmtId="0" fontId="3" fillId="69" borderId="61" xfId="0" applyFont="1" applyFill="1" applyBorder="1" applyAlignment="1">
      <alignment horizontal="center" vertical="center"/>
    </xf>
    <xf numFmtId="0" fontId="3" fillId="69" borderId="0" xfId="0" applyFont="1" applyFill="1" applyBorder="1" applyAlignment="1">
      <alignment vertical="center"/>
    </xf>
    <xf numFmtId="0" fontId="3" fillId="0" borderId="30" xfId="0" applyFont="1" applyFill="1" applyBorder="1" applyAlignment="1">
      <alignment horizontal="center" vertical="center"/>
    </xf>
    <xf numFmtId="0" fontId="3" fillId="0" borderId="26" xfId="0" applyFont="1" applyFill="1" applyBorder="1" applyAlignment="1">
      <alignment vertical="center"/>
    </xf>
    <xf numFmtId="169" fontId="8" fillId="2" borderId="63" xfId="21" applyBorder="1"/>
    <xf numFmtId="0" fontId="3" fillId="0" borderId="74" xfId="0" applyFont="1" applyFill="1" applyBorder="1" applyAlignment="1">
      <alignment horizontal="center" vertical="center"/>
    </xf>
    <xf numFmtId="0" fontId="3" fillId="0" borderId="40" xfId="0" applyFont="1" applyFill="1" applyBorder="1" applyAlignment="1">
      <alignment vertical="center"/>
    </xf>
    <xf numFmtId="169" fontId="8" fillId="2" borderId="35" xfId="21" applyBorder="1"/>
    <xf numFmtId="169" fontId="8" fillId="2" borderId="75" xfId="21" applyBorder="1"/>
    <xf numFmtId="169" fontId="8" fillId="2" borderId="64" xfId="21" applyBorder="1"/>
    <xf numFmtId="0" fontId="3" fillId="0" borderId="78" xfId="0" applyFont="1" applyFill="1" applyBorder="1" applyAlignment="1">
      <alignment horizontal="center" vertical="center"/>
    </xf>
    <xf numFmtId="0" fontId="3" fillId="0" borderId="79"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1" fillId="0" borderId="6" xfId="0" applyFont="1" applyFill="1" applyBorder="1"/>
    <xf numFmtId="0" fontId="1" fillId="0" borderId="6" xfId="0" applyFont="1" applyFill="1" applyBorder="1" applyAlignment="1">
      <alignment horizontal="left" indent="1"/>
    </xf>
    <xf numFmtId="192" fontId="79" fillId="71" borderId="29" xfId="0" applyNumberFormat="1" applyFont="1" applyFill="1" applyBorder="1" applyAlignment="1">
      <alignment horizontal="center" vertical="center"/>
    </xf>
    <xf numFmtId="0" fontId="87" fillId="0" borderId="0" xfId="12" applyFont="1" applyFill="1" applyBorder="1" applyProtection="1"/>
    <xf numFmtId="0" fontId="4" fillId="71" borderId="26" xfId="0" applyFont="1" applyFill="1" applyBorder="1" applyAlignment="1">
      <alignment horizontal="center" vertical="center" wrapText="1"/>
    </xf>
    <xf numFmtId="0" fontId="4" fillId="71" borderId="37"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8" fillId="0" borderId="32" xfId="7" applyNumberFormat="1" applyFont="1" applyFill="1" applyBorder="1" applyAlignment="1" applyProtection="1">
      <alignment horizontal="left" vertical="center"/>
      <protection locked="0"/>
    </xf>
    <xf numFmtId="0" fontId="89"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40"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43" fillId="73" borderId="31" xfId="20964" applyFont="1" applyFill="1" applyBorder="1" applyAlignment="1">
      <alignment vertical="center"/>
    </xf>
    <xf numFmtId="0" fontId="94" fillId="62" borderId="40" xfId="20964" applyFont="1" applyFill="1" applyBorder="1" applyAlignment="1">
      <alignment horizontal="center" vertical="center"/>
    </xf>
    <xf numFmtId="0" fontId="94" fillId="62" borderId="31" xfId="20964" applyFont="1" applyFill="1" applyBorder="1" applyAlignment="1">
      <alignment horizontal="left" vertical="center" wrapText="1"/>
    </xf>
    <xf numFmtId="164" fontId="94" fillId="0" borderId="6" xfId="2" applyNumberFormat="1" applyFont="1" applyFill="1" applyBorder="1" applyAlignment="1" applyProtection="1">
      <alignment horizontal="right" vertical="center"/>
      <protection locked="0"/>
    </xf>
    <xf numFmtId="0" fontId="93" fillId="74" borderId="6" xfId="20964" applyFont="1" applyFill="1" applyBorder="1" applyAlignment="1">
      <alignment horizontal="center" vertical="center"/>
    </xf>
    <xf numFmtId="0" fontId="93" fillId="74" borderId="8" xfId="20964" applyFont="1" applyFill="1" applyBorder="1" applyAlignment="1">
      <alignment vertical="top" wrapText="1"/>
    </xf>
    <xf numFmtId="164" fontId="43" fillId="73" borderId="31" xfId="2" applyNumberFormat="1" applyFont="1" applyFill="1" applyBorder="1" applyAlignment="1">
      <alignment horizontal="right" vertical="center"/>
    </xf>
    <xf numFmtId="0" fontId="95" fillId="62" borderId="40" xfId="20964" applyFont="1" applyFill="1" applyBorder="1" applyAlignment="1">
      <alignment horizontal="center" vertical="center"/>
    </xf>
    <xf numFmtId="0" fontId="94" fillId="62" borderId="8" xfId="20964" applyFont="1" applyFill="1" applyBorder="1" applyAlignment="1">
      <alignment vertical="center" wrapText="1"/>
    </xf>
    <xf numFmtId="0" fontId="94" fillId="62" borderId="31" xfId="20964" applyFont="1" applyFill="1" applyBorder="1" applyAlignment="1">
      <alignment horizontal="left" vertical="center"/>
    </xf>
    <xf numFmtId="0" fontId="95" fillId="69" borderId="40" xfId="20964" applyFont="1" applyFill="1" applyBorder="1" applyAlignment="1">
      <alignment horizontal="center" vertical="center"/>
    </xf>
    <xf numFmtId="0" fontId="94" fillId="69" borderId="31" xfId="20964" applyFont="1" applyFill="1" applyBorder="1" applyAlignment="1">
      <alignment horizontal="left" vertical="center"/>
    </xf>
    <xf numFmtId="0" fontId="95" fillId="0" borderId="40" xfId="20964" applyFont="1" applyFill="1" applyBorder="1" applyAlignment="1">
      <alignment horizontal="center" vertical="center"/>
    </xf>
    <xf numFmtId="0" fontId="94" fillId="0" borderId="31" xfId="20964" applyFont="1" applyFill="1" applyBorder="1" applyAlignment="1">
      <alignment horizontal="left" vertical="center"/>
    </xf>
    <xf numFmtId="0" fontId="96" fillId="74" borderId="6" xfId="20964" applyFont="1" applyFill="1" applyBorder="1" applyAlignment="1">
      <alignment horizontal="center" vertical="center"/>
    </xf>
    <xf numFmtId="0" fontId="93" fillId="74" borderId="8" xfId="20964" applyFont="1" applyFill="1" applyBorder="1" applyAlignment="1">
      <alignment vertical="center"/>
    </xf>
    <xf numFmtId="164" fontId="94" fillId="74" borderId="6" xfId="2" applyNumberFormat="1" applyFont="1" applyFill="1" applyBorder="1" applyAlignment="1" applyProtection="1">
      <alignment horizontal="right" vertical="center"/>
      <protection locked="0"/>
    </xf>
    <xf numFmtId="0" fontId="93" fillId="73" borderId="12" xfId="20964" applyFont="1" applyFill="1" applyBorder="1" applyAlignment="1">
      <alignment vertical="center"/>
    </xf>
    <xf numFmtId="0" fontId="93" fillId="73" borderId="8" xfId="20964" applyFont="1" applyFill="1" applyBorder="1" applyAlignment="1">
      <alignment vertical="center"/>
    </xf>
    <xf numFmtId="164" fontId="93" fillId="73" borderId="31" xfId="2" applyNumberFormat="1" applyFont="1" applyFill="1" applyBorder="1" applyAlignment="1">
      <alignment horizontal="right" vertical="center"/>
    </xf>
    <xf numFmtId="0" fontId="98" fillId="69" borderId="40" xfId="20964" applyFont="1" applyFill="1" applyBorder="1" applyAlignment="1">
      <alignment horizontal="center" vertical="center"/>
    </xf>
    <xf numFmtId="0" fontId="99" fillId="74" borderId="6" xfId="20964" applyFont="1" applyFill="1" applyBorder="1" applyAlignment="1">
      <alignment horizontal="center" vertical="center"/>
    </xf>
    <xf numFmtId="0" fontId="43" fillId="74" borderId="8" xfId="20964" applyFont="1" applyFill="1" applyBorder="1" applyAlignment="1">
      <alignment vertical="center"/>
    </xf>
    <xf numFmtId="0" fontId="98" fillId="62" borderId="40" xfId="20964" applyFont="1" applyFill="1" applyBorder="1" applyAlignment="1">
      <alignment horizontal="center" vertical="center"/>
    </xf>
    <xf numFmtId="164" fontId="94" fillId="69" borderId="6" xfId="2" applyNumberFormat="1" applyFont="1" applyFill="1" applyBorder="1" applyAlignment="1" applyProtection="1">
      <alignment horizontal="right" vertical="center"/>
      <protection locked="0"/>
    </xf>
    <xf numFmtId="0" fontId="99" fillId="69" borderId="6" xfId="20964" applyFont="1" applyFill="1" applyBorder="1" applyAlignment="1">
      <alignment horizontal="center" vertical="center"/>
    </xf>
    <xf numFmtId="0" fontId="43" fillId="69" borderId="8" xfId="20964" applyFont="1" applyFill="1" applyBorder="1" applyAlignment="1">
      <alignment vertical="center"/>
    </xf>
    <xf numFmtId="0" fontId="95"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89"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89"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10" fontId="4" fillId="71" borderId="27" xfId="0" applyNumberFormat="1" applyFont="1" applyFill="1" applyBorder="1" applyAlignment="1">
      <alignment horizontal="left" vertical="center" wrapText="1"/>
    </xf>
    <xf numFmtId="10" fontId="4" fillId="71" borderId="27" xfId="1" applyNumberFormat="1" applyFont="1" applyFill="1" applyBorder="1" applyAlignment="1">
      <alignment horizontal="left" vertical="center" wrapText="1"/>
    </xf>
    <xf numFmtId="0" fontId="4" fillId="71" borderId="27" xfId="0" applyFont="1" applyFill="1" applyBorder="1" applyAlignment="1">
      <alignment horizontal="center" vertical="center" wrapText="1"/>
    </xf>
    <xf numFmtId="0" fontId="4" fillId="71" borderId="70" xfId="0" applyFont="1" applyFill="1" applyBorder="1" applyAlignment="1">
      <alignment vertical="center" wrapText="1"/>
    </xf>
    <xf numFmtId="0" fontId="4" fillId="71" borderId="31" xfId="0" applyFont="1" applyFill="1" applyBorder="1" applyAlignment="1">
      <alignment vertical="center" wrapText="1"/>
    </xf>
    <xf numFmtId="0" fontId="4" fillId="71" borderId="82" xfId="0" applyFont="1" applyFill="1" applyBorder="1" applyAlignment="1">
      <alignment vertical="center" wrapText="1"/>
    </xf>
    <xf numFmtId="0" fontId="4" fillId="71" borderId="83"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7"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2" fillId="0" borderId="26" xfId="0" applyNumberFormat="1" applyFont="1" applyFill="1" applyBorder="1" applyAlignment="1">
      <alignment horizontal="left" vertical="center" wrapText="1" indent="1"/>
    </xf>
    <xf numFmtId="0" fontId="2" fillId="0" borderId="37" xfId="0" applyNumberFormat="1" applyFont="1" applyFill="1" applyBorder="1" applyAlignment="1">
      <alignment horizontal="left" vertical="center" wrapText="1" indent="1"/>
    </xf>
    <xf numFmtId="14" fontId="2" fillId="0" borderId="0" xfId="0" applyNumberFormat="1" applyFont="1"/>
    <xf numFmtId="14" fontId="1" fillId="0" borderId="0" xfId="0" applyNumberFormat="1" applyFont="1"/>
    <xf numFmtId="169" fontId="2" fillId="2" borderId="0" xfId="21" applyFont="1" applyBorder="1"/>
    <xf numFmtId="169" fontId="2" fillId="2" borderId="84" xfId="21" applyFont="1" applyBorder="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62" xfId="0" applyFont="1" applyFill="1" applyBorder="1"/>
    <xf numFmtId="0" fontId="3" fillId="69" borderId="85" xfId="0" applyFont="1" applyFill="1" applyBorder="1" applyAlignment="1">
      <alignment wrapText="1"/>
    </xf>
    <xf numFmtId="0" fontId="3" fillId="69" borderId="86" xfId="0" applyFont="1" applyFill="1" applyBorder="1"/>
    <xf numFmtId="0" fontId="4" fillId="69" borderId="87"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61"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84"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92"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100" fillId="69" borderId="61" xfId="0" applyFont="1" applyFill="1" applyBorder="1" applyAlignment="1">
      <alignment horizontal="left"/>
    </xf>
    <xf numFmtId="0" fontId="100"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84"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9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84" xfId="0" applyFont="1" applyFill="1" applyBorder="1"/>
    <xf numFmtId="0" fontId="4" fillId="0" borderId="32" xfId="0" applyFont="1" applyBorder="1"/>
    <xf numFmtId="0" fontId="4" fillId="0" borderId="28" xfId="0" applyFont="1" applyBorder="1" applyAlignment="1">
      <alignment wrapText="1"/>
    </xf>
    <xf numFmtId="10" fontId="4" fillId="0" borderId="29" xfId="1" applyNumberFormat="1" applyFont="1" applyBorder="1"/>
    <xf numFmtId="0" fontId="2" fillId="70" borderId="74" xfId="0" applyFont="1" applyFill="1" applyBorder="1" applyAlignment="1">
      <alignment horizontal="right" vertical="center"/>
    </xf>
    <xf numFmtId="0" fontId="2" fillId="0" borderId="40" xfId="0" applyFont="1" applyBorder="1" applyAlignment="1">
      <alignment vertical="center" wrapText="1"/>
    </xf>
    <xf numFmtId="0" fontId="101" fillId="0" borderId="0" xfId="12" applyFont="1" applyFill="1" applyBorder="1" applyProtection="1"/>
    <xf numFmtId="0" fontId="101" fillId="0" borderId="0" xfId="12" applyFont="1" applyFill="1" applyBorder="1" applyAlignment="1" applyProtection="1"/>
    <xf numFmtId="0" fontId="103" fillId="0" borderId="0" xfId="12" applyFont="1" applyFill="1" applyBorder="1" applyAlignment="1" applyProtection="1"/>
    <xf numFmtId="0" fontId="106" fillId="0" borderId="6" xfId="14" applyFont="1" applyFill="1" applyBorder="1" applyAlignment="1" applyProtection="1">
      <alignment horizontal="left" vertical="center" wrapText="1"/>
      <protection locked="0"/>
    </xf>
    <xf numFmtId="49" fontId="106" fillId="0" borderId="6" xfId="7" applyNumberFormat="1" applyFont="1" applyFill="1" applyBorder="1" applyAlignment="1" applyProtection="1">
      <alignment horizontal="right" vertical="center"/>
      <protection locked="0"/>
    </xf>
    <xf numFmtId="49" fontId="107" fillId="0" borderId="6" xfId="7" applyNumberFormat="1" applyFont="1" applyFill="1" applyBorder="1" applyAlignment="1" applyProtection="1">
      <alignment horizontal="right" vertical="center"/>
      <protection locked="0"/>
    </xf>
    <xf numFmtId="0" fontId="102" fillId="0" borderId="6" xfId="0" applyFont="1" applyFill="1" applyBorder="1"/>
    <xf numFmtId="49" fontId="106" fillId="0" borderId="6" xfId="7" applyNumberFormat="1" applyFont="1" applyFill="1" applyBorder="1" applyAlignment="1" applyProtection="1">
      <alignment horizontal="right" vertical="center" wrapText="1"/>
      <protection locked="0"/>
    </xf>
    <xf numFmtId="49" fontId="107" fillId="0" borderId="6" xfId="7" applyNumberFormat="1" applyFont="1" applyFill="1" applyBorder="1" applyAlignment="1" applyProtection="1">
      <alignment horizontal="right" vertical="center" wrapText="1"/>
      <protection locked="0"/>
    </xf>
    <xf numFmtId="0" fontId="102" fillId="0" borderId="0" xfId="0" applyFont="1" applyFill="1"/>
    <xf numFmtId="0" fontId="101" fillId="0" borderId="6" xfId="0" applyNumberFormat="1" applyFont="1" applyFill="1" applyBorder="1" applyAlignment="1">
      <alignment horizontal="left" vertical="center" wrapText="1"/>
    </xf>
    <xf numFmtId="0" fontId="105" fillId="0" borderId="6" xfId="0" applyFont="1" applyFill="1" applyBorder="1"/>
    <xf numFmtId="0" fontId="102" fillId="0" borderId="0" xfId="0" applyFont="1" applyFill="1" applyBorder="1"/>
    <xf numFmtId="0" fontId="104" fillId="0" borderId="6" xfId="0" applyFont="1" applyFill="1" applyBorder="1" applyAlignment="1">
      <alignment horizontal="left" indent="1"/>
    </xf>
    <xf numFmtId="0" fontId="104" fillId="0" borderId="6" xfId="0" applyFont="1" applyFill="1" applyBorder="1" applyAlignment="1">
      <alignment horizontal="left" wrapText="1" indent="1"/>
    </xf>
    <xf numFmtId="0" fontId="101" fillId="0" borderId="6" xfId="0" applyFont="1" applyFill="1" applyBorder="1" applyAlignment="1">
      <alignment horizontal="left" indent="1"/>
    </xf>
    <xf numFmtId="0" fontId="101" fillId="0" borderId="6" xfId="0" applyNumberFormat="1" applyFont="1" applyFill="1" applyBorder="1" applyAlignment="1">
      <alignment horizontal="left" indent="1"/>
    </xf>
    <xf numFmtId="0" fontId="101" fillId="0" borderId="6" xfId="0" applyFont="1" applyFill="1" applyBorder="1" applyAlignment="1">
      <alignment horizontal="left" wrapText="1" indent="2"/>
    </xf>
    <xf numFmtId="0" fontId="104" fillId="0" borderId="6" xfId="0" applyFont="1" applyFill="1" applyBorder="1" applyAlignment="1">
      <alignment horizontal="left" vertical="center" indent="1"/>
    </xf>
    <xf numFmtId="0" fontId="102" fillId="0" borderId="6" xfId="0" applyFont="1" applyFill="1" applyBorder="1" applyAlignment="1">
      <alignment horizontal="left" wrapText="1"/>
    </xf>
    <xf numFmtId="0" fontId="102" fillId="0" borderId="6" xfId="0" applyFont="1" applyFill="1" applyBorder="1" applyAlignment="1">
      <alignment horizontal="left" wrapText="1" indent="2"/>
    </xf>
    <xf numFmtId="49" fontId="102" fillId="0" borderId="6" xfId="0" applyNumberFormat="1" applyFont="1" applyFill="1" applyBorder="1" applyAlignment="1">
      <alignment horizontal="left" indent="3"/>
    </xf>
    <xf numFmtId="49" fontId="102" fillId="0" borderId="6" xfId="0" applyNumberFormat="1" applyFont="1" applyFill="1" applyBorder="1" applyAlignment="1">
      <alignment horizontal="left" indent="1"/>
    </xf>
    <xf numFmtId="49" fontId="102" fillId="0" borderId="6" xfId="0" applyNumberFormat="1" applyFont="1" applyFill="1" applyBorder="1" applyAlignment="1">
      <alignment horizontal="left" vertical="top" wrapText="1" indent="2"/>
    </xf>
    <xf numFmtId="49" fontId="102" fillId="0" borderId="6" xfId="0" applyNumberFormat="1" applyFont="1" applyFill="1" applyBorder="1" applyAlignment="1">
      <alignment horizontal="left" wrapText="1" indent="3"/>
    </xf>
    <xf numFmtId="49" fontId="102" fillId="0" borderId="6" xfId="0" applyNumberFormat="1" applyFont="1" applyFill="1" applyBorder="1" applyAlignment="1">
      <alignment horizontal="left" wrapText="1" indent="2"/>
    </xf>
    <xf numFmtId="0" fontId="102" fillId="0" borderId="6" xfId="0" applyNumberFormat="1" applyFont="1" applyFill="1" applyBorder="1" applyAlignment="1">
      <alignment horizontal="left" wrapText="1" indent="1"/>
    </xf>
    <xf numFmtId="49" fontId="102" fillId="0" borderId="6" xfId="0" applyNumberFormat="1" applyFont="1" applyFill="1" applyBorder="1" applyAlignment="1">
      <alignment horizontal="left" wrapText="1" indent="1"/>
    </xf>
    <xf numFmtId="0" fontId="104" fillId="0" borderId="66" xfId="0" applyNumberFormat="1" applyFont="1" applyFill="1" applyBorder="1" applyAlignment="1">
      <alignment horizontal="left" vertical="center" wrapText="1"/>
    </xf>
    <xf numFmtId="0" fontId="102" fillId="0" borderId="40" xfId="0" applyFont="1" applyFill="1" applyBorder="1" applyAlignment="1">
      <alignment horizontal="center" vertical="center" wrapText="1"/>
    </xf>
    <xf numFmtId="0" fontId="104" fillId="0" borderId="6" xfId="0" applyNumberFormat="1" applyFont="1" applyFill="1" applyBorder="1" applyAlignment="1">
      <alignment horizontal="left" vertical="center" wrapText="1"/>
    </xf>
    <xf numFmtId="0" fontId="102" fillId="0" borderId="6" xfId="0" applyFont="1" applyFill="1" applyBorder="1" applyAlignment="1">
      <alignment horizontal="left" indent="1"/>
    </xf>
    <xf numFmtId="0" fontId="5" fillId="0" borderId="6" xfId="18" applyBorder="1" applyAlignment="1" applyProtection="1"/>
    <xf numFmtId="0" fontId="105" fillId="0" borderId="6" xfId="0" applyFont="1" applyFill="1" applyBorder="1" applyAlignment="1">
      <alignment horizontal="center" vertical="center" wrapText="1"/>
    </xf>
    <xf numFmtId="0" fontId="102" fillId="0" borderId="16" xfId="0" applyFont="1" applyFill="1" applyBorder="1" applyAlignment="1">
      <alignment horizontal="center" vertical="center" wrapText="1"/>
    </xf>
    <xf numFmtId="0" fontId="102" fillId="0" borderId="0" xfId="0" applyFont="1" applyFill="1" applyBorder="1" applyAlignment="1">
      <alignment horizontal="center" vertical="center" wrapText="1"/>
    </xf>
    <xf numFmtId="14" fontId="1" fillId="0" borderId="0" xfId="0" applyNumberFormat="1" applyFont="1" applyFill="1"/>
    <xf numFmtId="0" fontId="108" fillId="0" borderId="6" xfId="14" applyFont="1" applyFill="1" applyBorder="1" applyAlignment="1" applyProtection="1">
      <alignment horizontal="left" vertical="center" wrapText="1"/>
      <protection locked="0"/>
    </xf>
    <xf numFmtId="0" fontId="102" fillId="0" borderId="0" xfId="0" applyFont="1" applyFill="1" applyAlignment="1">
      <alignment horizontal="left" vertical="top" wrapText="1"/>
    </xf>
    <xf numFmtId="0" fontId="102" fillId="0" borderId="0" xfId="0" applyFont="1" applyFill="1" applyAlignment="1">
      <alignment wrapText="1"/>
    </xf>
    <xf numFmtId="0" fontId="102" fillId="0" borderId="6" xfId="0" applyFont="1" applyFill="1" applyBorder="1" applyAlignment="1">
      <alignment horizontal="center" vertical="center"/>
    </xf>
    <xf numFmtId="0" fontId="102" fillId="0" borderId="6" xfId="0" applyFont="1" applyFill="1" applyBorder="1" applyAlignment="1">
      <alignment horizontal="center" vertical="center" wrapText="1"/>
    </xf>
    <xf numFmtId="0" fontId="105" fillId="0" borderId="0" xfId="0" applyFont="1" applyFill="1"/>
    <xf numFmtId="0" fontId="102" fillId="0" borderId="6" xfId="0" applyFont="1" applyFill="1" applyBorder="1" applyAlignment="1">
      <alignment wrapText="1"/>
    </xf>
    <xf numFmtId="0" fontId="102" fillId="0" borderId="6" xfId="0" applyFont="1" applyFill="1" applyBorder="1" applyAlignment="1">
      <alignment horizontal="left" indent="8"/>
    </xf>
    <xf numFmtId="0" fontId="102" fillId="0" borderId="0" xfId="0" applyFont="1" applyFill="1" applyBorder="1" applyAlignment="1">
      <alignment horizontal="left"/>
    </xf>
    <xf numFmtId="0" fontId="105" fillId="0" borderId="0" xfId="0" applyFont="1" applyFill="1" applyBorder="1"/>
    <xf numFmtId="0" fontId="105" fillId="0" borderId="16" xfId="0" applyFont="1" applyFill="1" applyBorder="1"/>
    <xf numFmtId="0" fontId="102" fillId="0" borderId="0" xfId="0" applyFont="1" applyFill="1" applyBorder="1" applyAlignment="1">
      <alignment horizontal="center" vertical="center"/>
    </xf>
    <xf numFmtId="0" fontId="102" fillId="0" borderId="16" xfId="0" applyFont="1" applyFill="1" applyBorder="1" applyAlignment="1">
      <alignment wrapText="1"/>
    </xf>
    <xf numFmtId="49" fontId="102" fillId="0" borderId="6" xfId="0" applyNumberFormat="1" applyFont="1" applyFill="1" applyBorder="1" applyAlignment="1">
      <alignment horizontal="center" vertical="center" wrapText="1"/>
    </xf>
    <xf numFmtId="0" fontId="102" fillId="0" borderId="6" xfId="0" applyFont="1" applyFill="1" applyBorder="1" applyAlignment="1">
      <alignment horizontal="center"/>
    </xf>
    <xf numFmtId="0" fontId="102" fillId="0" borderId="16" xfId="0" applyFont="1" applyFill="1" applyBorder="1"/>
    <xf numFmtId="0" fontId="102" fillId="0" borderId="6" xfId="0" applyFont="1" applyFill="1" applyBorder="1" applyAlignment="1">
      <alignment horizontal="left" indent="2"/>
    </xf>
    <xf numFmtId="0" fontId="102" fillId="0" borderId="6" xfId="0" applyNumberFormat="1" applyFont="1" applyFill="1" applyBorder="1" applyAlignment="1">
      <alignment horizontal="left" indent="1"/>
    </xf>
    <xf numFmtId="0" fontId="102" fillId="0" borderId="0" xfId="0" applyFont="1" applyFill="1" applyAlignment="1">
      <alignment horizontal="center" vertical="center"/>
    </xf>
    <xf numFmtId="0" fontId="110" fillId="0" borderId="0" xfId="0" applyFont="1" applyFill="1"/>
    <xf numFmtId="0" fontId="110" fillId="0" borderId="0" xfId="0" applyFont="1" applyFill="1" applyAlignment="1">
      <alignment horizontal="center" vertical="center"/>
    </xf>
    <xf numFmtId="0" fontId="104" fillId="0" borderId="6" xfId="0" applyFont="1" applyFill="1" applyBorder="1" applyAlignment="1">
      <alignment horizontal="center" vertical="center" wrapText="1"/>
    </xf>
    <xf numFmtId="0" fontId="102" fillId="75" borderId="6" xfId="0" applyFont="1" applyFill="1" applyBorder="1"/>
    <xf numFmtId="0" fontId="105" fillId="75" borderId="6" xfId="0" applyFont="1" applyFill="1" applyBorder="1"/>
    <xf numFmtId="0" fontId="102" fillId="0" borderId="6" xfId="0" applyFont="1" applyBorder="1"/>
    <xf numFmtId="0" fontId="102" fillId="76" borderId="6" xfId="0" applyFont="1" applyFill="1" applyBorder="1"/>
    <xf numFmtId="0" fontId="0" fillId="0" borderId="6" xfId="0" applyBorder="1" applyAlignment="1">
      <alignment horizontal="left" indent="2"/>
    </xf>
    <xf numFmtId="0" fontId="0" fillId="0" borderId="6" xfId="0" applyBorder="1"/>
    <xf numFmtId="0" fontId="0" fillId="0" borderId="40" xfId="0" applyBorder="1" applyAlignment="1">
      <alignment horizontal="left" indent="2"/>
    </xf>
    <xf numFmtId="0" fontId="0" fillId="0" borderId="6" xfId="0" applyFill="1" applyBorder="1" applyAlignment="1">
      <alignment horizontal="left" indent="2"/>
    </xf>
    <xf numFmtId="0" fontId="111" fillId="0" borderId="88" xfId="0" applyNumberFormat="1" applyFont="1" applyFill="1" applyBorder="1" applyAlignment="1">
      <alignment vertical="center" wrapText="1" readingOrder="1"/>
    </xf>
    <xf numFmtId="0" fontId="111" fillId="0" borderId="89" xfId="0" applyNumberFormat="1" applyFont="1" applyFill="1" applyBorder="1" applyAlignment="1">
      <alignment vertical="center" wrapText="1" readingOrder="1"/>
    </xf>
    <xf numFmtId="0" fontId="111" fillId="0" borderId="89" xfId="0" applyNumberFormat="1" applyFont="1" applyFill="1" applyBorder="1" applyAlignment="1">
      <alignment horizontal="left" vertical="center" wrapText="1" indent="1" readingOrder="1"/>
    </xf>
    <xf numFmtId="0" fontId="111" fillId="0" borderId="90" xfId="0" applyNumberFormat="1" applyFont="1" applyFill="1" applyBorder="1" applyAlignment="1">
      <alignment vertical="center" wrapText="1" readingOrder="1"/>
    </xf>
    <xf numFmtId="0" fontId="112" fillId="0" borderId="6" xfId="0" applyNumberFormat="1" applyFont="1" applyFill="1" applyBorder="1" applyAlignment="1">
      <alignment vertical="center" wrapText="1" readingOrder="1"/>
    </xf>
    <xf numFmtId="0" fontId="102" fillId="0" borderId="40" xfId="0" applyFont="1" applyFill="1" applyBorder="1" applyAlignment="1">
      <alignment horizontal="center" vertical="center" wrapText="1"/>
    </xf>
    <xf numFmtId="0" fontId="0" fillId="0" borderId="16" xfId="0" applyBorder="1"/>
    <xf numFmtId="0" fontId="110" fillId="0" borderId="6" xfId="0" applyFont="1" applyBorder="1"/>
    <xf numFmtId="0" fontId="102" fillId="0" borderId="76" xfId="0" applyFont="1" applyFill="1" applyBorder="1" applyAlignment="1">
      <alignment horizontal="center" vertical="center" wrapText="1"/>
    </xf>
    <xf numFmtId="0" fontId="0" fillId="0" borderId="6" xfId="0" applyBorder="1" applyAlignment="1">
      <alignment horizontal="left" indent="3"/>
    </xf>
    <xf numFmtId="192" fontId="89"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7" xfId="0" applyNumberFormat="1" applyFont="1" applyFill="1" applyBorder="1" applyAlignment="1" applyProtection="1">
      <alignment vertical="center" wrapText="1"/>
      <protection locked="0"/>
    </xf>
    <xf numFmtId="169" fontId="8" fillId="2" borderId="84" xfId="21" applyBorder="1"/>
    <xf numFmtId="192" fontId="89" fillId="0" borderId="6" xfId="0" applyNumberFormat="1" applyFont="1" applyFill="1" applyBorder="1" applyAlignment="1" applyProtection="1">
      <alignment horizontal="right" vertical="center" wrapText="1"/>
      <protection locked="0"/>
    </xf>
    <xf numFmtId="10" fontId="3" fillId="0" borderId="6" xfId="1" applyNumberFormat="1" applyFont="1" applyFill="1" applyBorder="1" applyAlignment="1" applyProtection="1">
      <alignment horizontal="right" vertical="center" wrapText="1"/>
      <protection locked="0"/>
    </xf>
    <xf numFmtId="10" fontId="3" fillId="0" borderId="6" xfId="1" applyNumberFormat="1" applyFont="1" applyBorder="1" applyAlignment="1" applyProtection="1">
      <alignment vertical="center" wrapText="1"/>
      <protection locked="0"/>
    </xf>
    <xf numFmtId="10" fontId="3" fillId="0" borderId="27" xfId="1" applyNumberFormat="1" applyFont="1" applyBorder="1" applyAlignment="1" applyProtection="1">
      <alignment vertical="center" wrapText="1"/>
      <protection locked="0"/>
    </xf>
    <xf numFmtId="165" fontId="8" fillId="2" borderId="0" xfId="1" applyNumberFormat="1" applyFont="1" applyFill="1" applyBorder="1"/>
    <xf numFmtId="165" fontId="8" fillId="2" borderId="84" xfId="1" applyNumberFormat="1" applyFont="1" applyFill="1" applyBorder="1"/>
    <xf numFmtId="10" fontId="87" fillId="70" borderId="6" xfId="1" applyNumberFormat="1" applyFont="1" applyFill="1" applyBorder="1" applyAlignment="1" applyProtection="1">
      <alignment vertical="center"/>
      <protection locked="0"/>
    </xf>
    <xf numFmtId="10" fontId="115" fillId="70" borderId="6" xfId="1" applyNumberFormat="1" applyFont="1" applyFill="1" applyBorder="1" applyAlignment="1" applyProtection="1">
      <alignment vertical="center"/>
      <protection locked="0"/>
    </xf>
    <xf numFmtId="10" fontId="115" fillId="70" borderId="27" xfId="1" applyNumberFormat="1" applyFont="1" applyFill="1" applyBorder="1" applyAlignment="1" applyProtection="1">
      <alignment vertical="center"/>
      <protection locked="0"/>
    </xf>
    <xf numFmtId="165" fontId="87" fillId="70" borderId="6" xfId="1" applyNumberFormat="1" applyFont="1" applyFill="1" applyBorder="1" applyAlignment="1" applyProtection="1">
      <alignment vertical="center"/>
      <protection locked="0"/>
    </xf>
    <xf numFmtId="165" fontId="115" fillId="70" borderId="6" xfId="1" applyNumberFormat="1" applyFont="1" applyFill="1" applyBorder="1" applyAlignment="1" applyProtection="1">
      <alignment vertical="center"/>
      <protection locked="0"/>
    </xf>
    <xf numFmtId="165" fontId="115" fillId="70" borderId="27" xfId="1" applyNumberFormat="1" applyFont="1" applyFill="1" applyBorder="1" applyAlignment="1" applyProtection="1">
      <alignment vertical="center"/>
      <protection locked="0"/>
    </xf>
    <xf numFmtId="165" fontId="87" fillId="70" borderId="27" xfId="1" applyNumberFormat="1" applyFont="1" applyFill="1" applyBorder="1" applyAlignment="1" applyProtection="1">
      <alignment vertical="center"/>
      <protection locked="0"/>
    </xf>
    <xf numFmtId="192" fontId="87" fillId="0" borderId="6" xfId="0" applyNumberFormat="1" applyFont="1" applyFill="1" applyBorder="1" applyAlignment="1" applyProtection="1">
      <alignment vertical="center"/>
      <protection locked="0"/>
    </xf>
    <xf numFmtId="192" fontId="87" fillId="70" borderId="6" xfId="0" applyNumberFormat="1" applyFont="1" applyFill="1" applyBorder="1" applyAlignment="1" applyProtection="1">
      <alignment vertical="center"/>
      <protection locked="0"/>
    </xf>
    <xf numFmtId="192" fontId="87" fillId="70" borderId="27" xfId="0" applyNumberFormat="1" applyFont="1" applyFill="1" applyBorder="1" applyAlignment="1" applyProtection="1">
      <alignment vertical="center"/>
      <protection locked="0"/>
    </xf>
    <xf numFmtId="192" fontId="115" fillId="70" borderId="6" xfId="0" applyNumberFormat="1" applyFont="1" applyFill="1" applyBorder="1" applyAlignment="1" applyProtection="1">
      <alignment vertical="center"/>
      <protection locked="0"/>
    </xf>
    <xf numFmtId="192" fontId="115" fillId="70" borderId="27" xfId="0" applyNumberFormat="1" applyFont="1" applyFill="1" applyBorder="1" applyAlignment="1" applyProtection="1">
      <alignment vertical="center"/>
      <protection locked="0"/>
    </xf>
    <xf numFmtId="165" fontId="87" fillId="0" borderId="6" xfId="1" applyNumberFormat="1" applyFont="1" applyFill="1" applyBorder="1" applyAlignment="1" applyProtection="1">
      <alignment vertical="center"/>
      <protection locked="0"/>
    </xf>
    <xf numFmtId="192" fontId="87" fillId="0" borderId="40" xfId="0" applyNumberFormat="1" applyFont="1" applyFill="1" applyBorder="1" applyAlignment="1" applyProtection="1">
      <alignment vertical="center"/>
      <protection locked="0"/>
    </xf>
    <xf numFmtId="192" fontId="115" fillId="70" borderId="40" xfId="0" applyNumberFormat="1" applyFont="1" applyFill="1" applyBorder="1" applyAlignment="1" applyProtection="1">
      <alignment vertical="center"/>
      <protection locked="0"/>
    </xf>
    <xf numFmtId="192" fontId="115" fillId="70" borderId="77" xfId="0" applyNumberFormat="1" applyFont="1" applyFill="1" applyBorder="1" applyAlignment="1" applyProtection="1">
      <alignment vertical="center"/>
      <protection locked="0"/>
    </xf>
    <xf numFmtId="9" fontId="87" fillId="0" borderId="28" xfId="1" applyFont="1" applyFill="1" applyBorder="1" applyAlignment="1" applyProtection="1">
      <alignment vertical="center"/>
      <protection locked="0"/>
    </xf>
    <xf numFmtId="165" fontId="115" fillId="70" borderId="28" xfId="1" applyNumberFormat="1" applyFont="1" applyFill="1" applyBorder="1" applyAlignment="1" applyProtection="1">
      <alignment vertical="center"/>
      <protection locked="0"/>
    </xf>
    <xf numFmtId="165" fontId="115" fillId="70" borderId="29" xfId="1" applyNumberFormat="1" applyFont="1" applyFill="1" applyBorder="1" applyAlignment="1" applyProtection="1">
      <alignment vertical="center"/>
      <protection locked="0"/>
    </xf>
    <xf numFmtId="164" fontId="87" fillId="0" borderId="6" xfId="2" applyNumberFormat="1" applyFont="1" applyFill="1" applyBorder="1" applyAlignment="1" applyProtection="1">
      <alignment horizontal="right"/>
    </xf>
    <xf numFmtId="192" fontId="87" fillId="71" borderId="6" xfId="2" applyNumberFormat="1" applyFont="1" applyFill="1" applyBorder="1" applyAlignment="1" applyProtection="1">
      <alignment horizontal="right"/>
    </xf>
    <xf numFmtId="192" fontId="87" fillId="0" borderId="31" xfId="0" applyNumberFormat="1" applyFont="1" applyFill="1" applyBorder="1" applyAlignment="1" applyProtection="1">
      <alignment horizontal="right"/>
    </xf>
    <xf numFmtId="192" fontId="87" fillId="0" borderId="6" xfId="0" applyNumberFormat="1" applyFont="1" applyFill="1" applyBorder="1" applyAlignment="1" applyProtection="1">
      <alignment horizontal="right"/>
    </xf>
    <xf numFmtId="192" fontId="87" fillId="71" borderId="27" xfId="0" applyNumberFormat="1" applyFont="1" applyFill="1" applyBorder="1" applyAlignment="1" applyProtection="1">
      <alignment horizontal="right"/>
    </xf>
    <xf numFmtId="164" fontId="87" fillId="71" borderId="6" xfId="2" applyNumberFormat="1" applyFont="1" applyFill="1" applyBorder="1" applyAlignment="1" applyProtection="1">
      <alignment horizontal="right"/>
    </xf>
    <xf numFmtId="164" fontId="87" fillId="0" borderId="6" xfId="2" applyNumberFormat="1" applyFont="1" applyFill="1" applyBorder="1" applyAlignment="1" applyProtection="1">
      <alignment horizontal="right"/>
      <protection locked="0"/>
    </xf>
    <xf numFmtId="192" fontId="87" fillId="0" borderId="6" xfId="2" applyNumberFormat="1" applyFont="1" applyFill="1" applyBorder="1" applyAlignment="1" applyProtection="1">
      <alignment horizontal="right"/>
      <protection locked="0"/>
    </xf>
    <xf numFmtId="192" fontId="87" fillId="0" borderId="31" xfId="0" applyNumberFormat="1" applyFont="1" applyFill="1" applyBorder="1" applyAlignment="1" applyProtection="1">
      <alignment horizontal="right"/>
      <protection locked="0"/>
    </xf>
    <xf numFmtId="192" fontId="87" fillId="0" borderId="6" xfId="0" applyNumberFormat="1" applyFont="1" applyFill="1" applyBorder="1" applyAlignment="1" applyProtection="1">
      <alignment horizontal="right"/>
      <protection locked="0"/>
    </xf>
    <xf numFmtId="192" fontId="87" fillId="0" borderId="27" xfId="0" applyNumberFormat="1" applyFont="1" applyFill="1" applyBorder="1" applyAlignment="1" applyProtection="1">
      <alignment horizontal="right"/>
    </xf>
    <xf numFmtId="192" fontId="87" fillId="0" borderId="6" xfId="2" applyNumberFormat="1" applyFont="1" applyFill="1" applyBorder="1" applyAlignment="1" applyProtection="1">
      <alignment horizontal="right"/>
    </xf>
    <xf numFmtId="164" fontId="87" fillId="71" borderId="28" xfId="2" applyNumberFormat="1" applyFont="1" applyFill="1" applyBorder="1" applyAlignment="1" applyProtection="1">
      <alignment horizontal="right"/>
    </xf>
    <xf numFmtId="192" fontId="87" fillId="71" borderId="28" xfId="2" applyNumberFormat="1" applyFont="1" applyFill="1" applyBorder="1" applyAlignment="1" applyProtection="1">
      <alignment horizontal="right"/>
    </xf>
    <xf numFmtId="192" fontId="87" fillId="71" borderId="29" xfId="0" applyNumberFormat="1" applyFont="1" applyFill="1" applyBorder="1" applyAlignment="1" applyProtection="1">
      <alignment horizontal="right"/>
    </xf>
    <xf numFmtId="164" fontId="2" fillId="0" borderId="6" xfId="2" applyNumberFormat="1" applyFont="1" applyFill="1" applyBorder="1" applyAlignment="1" applyProtection="1">
      <alignment horizontal="right"/>
      <protection locked="0"/>
    </xf>
    <xf numFmtId="164" fontId="2" fillId="71" borderId="6" xfId="2" applyNumberFormat="1" applyFont="1" applyFill="1" applyBorder="1" applyAlignment="1" applyProtection="1">
      <alignment horizontal="right"/>
    </xf>
    <xf numFmtId="164" fontId="2" fillId="71" borderId="27" xfId="2" applyNumberFormat="1" applyFont="1" applyFill="1" applyBorder="1" applyAlignment="1" applyProtection="1">
      <alignment horizontal="right"/>
    </xf>
    <xf numFmtId="164" fontId="2" fillId="71" borderId="6" xfId="2" applyNumberFormat="1" applyFont="1" applyFill="1" applyBorder="1" applyAlignment="1">
      <alignment horizontal="right"/>
    </xf>
    <xf numFmtId="164" fontId="2" fillId="69" borderId="6" xfId="2" applyNumberFormat="1" applyFont="1" applyFill="1" applyBorder="1" applyAlignment="1" applyProtection="1">
      <alignment horizontal="right"/>
      <protection locked="0"/>
    </xf>
    <xf numFmtId="164" fontId="2" fillId="69" borderId="6" xfId="2" applyNumberFormat="1" applyFont="1" applyFill="1" applyBorder="1" applyAlignment="1" applyProtection="1">
      <alignment horizontal="right"/>
    </xf>
    <xf numFmtId="164" fontId="2" fillId="69" borderId="27" xfId="2" applyNumberFormat="1" applyFont="1" applyFill="1" applyBorder="1" applyAlignment="1" applyProtection="1">
      <alignment horizontal="right"/>
    </xf>
    <xf numFmtId="164" fontId="43" fillId="0" borderId="6" xfId="2" applyNumberFormat="1" applyFont="1" applyFill="1" applyBorder="1" applyAlignment="1">
      <alignment horizontal="center"/>
    </xf>
    <xf numFmtId="164" fontId="43" fillId="69" borderId="6" xfId="2" applyNumberFormat="1" applyFont="1" applyFill="1" applyBorder="1" applyAlignment="1">
      <alignment horizontal="center"/>
    </xf>
    <xf numFmtId="164" fontId="2" fillId="0" borderId="6" xfId="2" applyNumberFormat="1" applyFont="1" applyFill="1" applyBorder="1" applyAlignment="1" applyProtection="1">
      <alignment horizontal="right" vertical="center"/>
      <protection locked="0"/>
    </xf>
    <xf numFmtId="164" fontId="2" fillId="71" borderId="28" xfId="2" applyNumberFormat="1" applyFont="1" applyFill="1" applyBorder="1" applyAlignment="1">
      <alignment horizontal="right"/>
    </xf>
    <xf numFmtId="164" fontId="2" fillId="71" borderId="28" xfId="2" applyNumberFormat="1" applyFont="1" applyFill="1" applyBorder="1" applyAlignment="1" applyProtection="1">
      <alignment horizontal="right"/>
    </xf>
    <xf numFmtId="164" fontId="2" fillId="71" borderId="29" xfId="2" applyNumberFormat="1" applyFont="1" applyFill="1" applyBorder="1" applyAlignment="1" applyProtection="1">
      <alignment horizontal="right"/>
    </xf>
    <xf numFmtId="164" fontId="2" fillId="0" borderId="6" xfId="2" applyNumberFormat="1" applyFont="1" applyFill="1" applyBorder="1" applyAlignment="1" applyProtection="1">
      <alignment horizontal="right"/>
    </xf>
    <xf numFmtId="164" fontId="2" fillId="0" borderId="28" xfId="2" applyNumberFormat="1" applyFont="1" applyFill="1" applyBorder="1" applyAlignment="1" applyProtection="1">
      <alignment horizontal="right"/>
    </xf>
    <xf numFmtId="164" fontId="1" fillId="71" borderId="6" xfId="2" applyNumberFormat="1" applyFont="1" applyFill="1" applyBorder="1" applyAlignment="1">
      <alignment vertical="center" wrapText="1"/>
    </xf>
    <xf numFmtId="164" fontId="1" fillId="71" borderId="12" xfId="2" applyNumberFormat="1" applyFont="1" applyFill="1" applyBorder="1" applyAlignment="1">
      <alignment vertical="center" wrapText="1"/>
    </xf>
    <xf numFmtId="164" fontId="1" fillId="71" borderId="27" xfId="2" applyNumberFormat="1" applyFont="1" applyFill="1" applyBorder="1" applyAlignment="1">
      <alignment vertical="center" wrapText="1"/>
    </xf>
    <xf numFmtId="164" fontId="1" fillId="71" borderId="34" xfId="2" applyNumberFormat="1" applyFont="1" applyFill="1" applyBorder="1" applyAlignment="1">
      <alignment vertical="center" wrapText="1"/>
    </xf>
    <xf numFmtId="164" fontId="1" fillId="0" borderId="6" xfId="2" applyNumberFormat="1" applyFont="1" applyBorder="1" applyAlignment="1">
      <alignment vertical="center" wrapText="1"/>
    </xf>
    <xf numFmtId="164" fontId="1" fillId="0" borderId="12" xfId="2" applyNumberFormat="1" applyFont="1" applyBorder="1" applyAlignment="1">
      <alignment vertical="center" wrapText="1"/>
    </xf>
    <xf numFmtId="164" fontId="1" fillId="0" borderId="34" xfId="2" applyNumberFormat="1" applyFont="1" applyBorder="1" applyAlignment="1">
      <alignment vertical="center" wrapText="1"/>
    </xf>
    <xf numFmtId="164" fontId="1" fillId="0" borderId="6" xfId="2" applyNumberFormat="1" applyFont="1" applyFill="1" applyBorder="1" applyAlignment="1">
      <alignment vertical="center" wrapText="1"/>
    </xf>
    <xf numFmtId="164" fontId="1" fillId="0" borderId="34" xfId="2" applyNumberFormat="1" applyFont="1" applyFill="1" applyBorder="1" applyAlignment="1">
      <alignment vertical="center" wrapText="1"/>
    </xf>
    <xf numFmtId="164" fontId="1" fillId="71" borderId="28" xfId="2" applyNumberFormat="1" applyFont="1" applyFill="1" applyBorder="1" applyAlignment="1">
      <alignment vertical="center" wrapText="1"/>
    </xf>
    <xf numFmtId="164" fontId="1" fillId="71" borderId="35" xfId="2" applyNumberFormat="1" applyFont="1" applyFill="1" applyBorder="1" applyAlignment="1">
      <alignment vertical="center" wrapText="1"/>
    </xf>
    <xf numFmtId="164" fontId="1" fillId="71" borderId="29" xfId="2" applyNumberFormat="1" applyFont="1" applyFill="1" applyBorder="1" applyAlignment="1">
      <alignment vertical="center" wrapText="1"/>
    </xf>
    <xf numFmtId="164" fontId="1" fillId="71" borderId="36" xfId="2" applyNumberFormat="1" applyFont="1" applyFill="1" applyBorder="1" applyAlignment="1">
      <alignment vertical="center" wrapText="1"/>
    </xf>
    <xf numFmtId="10" fontId="3" fillId="0" borderId="34" xfId="1" applyNumberFormat="1" applyFont="1" applyBorder="1" applyAlignment="1"/>
    <xf numFmtId="10" fontId="3" fillId="0" borderId="27" xfId="1" applyNumberFormat="1" applyFont="1" applyBorder="1" applyAlignment="1"/>
    <xf numFmtId="10" fontId="3" fillId="0" borderId="29" xfId="1" applyNumberFormat="1" applyFont="1" applyBorder="1" applyAlignment="1"/>
    <xf numFmtId="164" fontId="1" fillId="0" borderId="6" xfId="2" applyNumberFormat="1" applyFont="1" applyFill="1" applyBorder="1" applyAlignment="1">
      <alignment horizontal="center" vertical="center"/>
    </xf>
    <xf numFmtId="164" fontId="1" fillId="0" borderId="27" xfId="2" applyNumberFormat="1" applyFont="1" applyFill="1" applyBorder="1" applyAlignment="1">
      <alignment horizontal="center" vertical="center"/>
    </xf>
    <xf numFmtId="164" fontId="80" fillId="0" borderId="6" xfId="2" applyNumberFormat="1" applyFont="1" applyFill="1" applyBorder="1" applyAlignment="1">
      <alignment horizontal="center" vertical="center"/>
    </xf>
    <xf numFmtId="0" fontId="116" fillId="0" borderId="25" xfId="0" applyFont="1" applyFill="1" applyBorder="1" applyAlignment="1">
      <alignment horizontal="center"/>
    </xf>
    <xf numFmtId="0" fontId="117" fillId="0" borderId="6" xfId="0" applyFont="1" applyFill="1" applyBorder="1" applyAlignment="1">
      <alignment horizontal="left" indent="1"/>
    </xf>
    <xf numFmtId="164" fontId="117" fillId="0" borderId="6" xfId="2" applyNumberFormat="1" applyFont="1" applyFill="1" applyBorder="1" applyAlignment="1">
      <alignment horizontal="center" vertical="center"/>
    </xf>
    <xf numFmtId="164" fontId="116" fillId="0" borderId="6" xfId="2" applyNumberFormat="1" applyFont="1" applyFill="1" applyBorder="1" applyAlignment="1">
      <alignment horizontal="center" vertical="center"/>
    </xf>
    <xf numFmtId="164" fontId="116" fillId="0" borderId="27" xfId="2" applyNumberFormat="1" applyFont="1" applyFill="1" applyBorder="1" applyAlignment="1">
      <alignment horizontal="center" vertical="center"/>
    </xf>
    <xf numFmtId="164" fontId="1" fillId="71" borderId="37" xfId="2" applyNumberFormat="1" applyFont="1" applyFill="1" applyBorder="1" applyAlignment="1">
      <alignment horizontal="center" vertical="center"/>
    </xf>
    <xf numFmtId="164" fontId="1" fillId="0" borderId="27" xfId="2" applyNumberFormat="1" applyFont="1" applyBorder="1" applyAlignment="1"/>
    <xf numFmtId="164" fontId="1" fillId="0" borderId="27" xfId="2" applyNumberFormat="1" applyFont="1" applyBorder="1" applyAlignment="1">
      <alignment wrapText="1"/>
    </xf>
    <xf numFmtId="164" fontId="1" fillId="71" borderId="27" xfId="2" applyNumberFormat="1" applyFont="1" applyFill="1" applyBorder="1" applyAlignment="1">
      <alignment horizontal="center" vertical="center" wrapText="1"/>
    </xf>
    <xf numFmtId="164" fontId="1" fillId="71" borderId="29" xfId="2" applyNumberFormat="1" applyFont="1" applyFill="1" applyBorder="1" applyAlignment="1">
      <alignment horizontal="center" vertical="center" wrapText="1"/>
    </xf>
    <xf numFmtId="164" fontId="116" fillId="0" borderId="27" xfId="2" applyNumberFormat="1" applyFont="1" applyBorder="1" applyAlignment="1">
      <alignment wrapText="1"/>
    </xf>
    <xf numFmtId="164" fontId="3" fillId="0" borderId="27" xfId="2" applyNumberFormat="1" applyFont="1" applyFill="1" applyBorder="1" applyAlignment="1">
      <alignment horizontal="right" vertical="center" wrapText="1"/>
    </xf>
    <xf numFmtId="164" fontId="89" fillId="0" borderId="29" xfId="2" applyNumberFormat="1" applyFont="1" applyFill="1" applyBorder="1" applyAlignment="1" applyProtection="1">
      <alignment horizontal="right" vertical="center"/>
    </xf>
    <xf numFmtId="192" fontId="118" fillId="71" borderId="52" xfId="0" applyNumberFormat="1" applyFont="1" applyFill="1" applyBorder="1" applyAlignment="1">
      <alignment vertical="center"/>
    </xf>
    <xf numFmtId="164" fontId="1" fillId="0" borderId="6" xfId="2" applyNumberFormat="1" applyFont="1" applyBorder="1" applyAlignment="1"/>
    <xf numFmtId="164" fontId="1" fillId="0" borderId="25" xfId="2" applyNumberFormat="1" applyFont="1" applyBorder="1" applyAlignment="1"/>
    <xf numFmtId="164" fontId="1" fillId="0" borderId="34" xfId="2" applyNumberFormat="1" applyFont="1" applyBorder="1" applyAlignment="1"/>
    <xf numFmtId="164" fontId="3" fillId="0" borderId="12" xfId="2" applyNumberFormat="1" applyFont="1" applyBorder="1"/>
    <xf numFmtId="164" fontId="3" fillId="0" borderId="12"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5" xfId="2" applyNumberFormat="1" applyFont="1" applyFill="1" applyBorder="1" applyAlignment="1">
      <alignment vertical="center"/>
    </xf>
    <xf numFmtId="164" fontId="3" fillId="0" borderId="72" xfId="2" applyNumberFormat="1" applyFont="1" applyFill="1" applyBorder="1" applyAlignment="1">
      <alignment vertical="center"/>
    </xf>
    <xf numFmtId="164" fontId="3" fillId="0" borderId="73" xfId="2" applyNumberFormat="1" applyFont="1" applyFill="1" applyBorder="1" applyAlignment="1">
      <alignment vertical="center"/>
    </xf>
    <xf numFmtId="164" fontId="3" fillId="69" borderId="34"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0" borderId="29" xfId="2" applyNumberFormat="1" applyFont="1" applyFill="1" applyBorder="1" applyAlignment="1">
      <alignment vertical="center"/>
    </xf>
    <xf numFmtId="165" fontId="3" fillId="0" borderId="80" xfId="1" applyNumberFormat="1" applyFont="1" applyFill="1" applyBorder="1" applyAlignment="1">
      <alignment vertical="center"/>
    </xf>
    <xf numFmtId="165" fontId="3" fillId="0" borderId="81" xfId="1" applyNumberFormat="1" applyFont="1" applyFill="1" applyBorder="1" applyAlignment="1">
      <alignment vertical="center"/>
    </xf>
    <xf numFmtId="164" fontId="3" fillId="0" borderId="65"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6" xfId="2" applyNumberFormat="1" applyFont="1" applyFill="1" applyBorder="1" applyAlignment="1">
      <alignment vertical="center"/>
    </xf>
    <xf numFmtId="164" fontId="3" fillId="0" borderId="77" xfId="2" applyNumberFormat="1" applyFont="1" applyFill="1" applyBorder="1" applyAlignment="1">
      <alignment vertical="center"/>
    </xf>
    <xf numFmtId="10" fontId="94" fillId="74" borderId="6" xfId="1" applyNumberFormat="1" applyFont="1" applyFill="1" applyBorder="1" applyAlignment="1" applyProtection="1">
      <alignment horizontal="right" vertical="center"/>
    </xf>
    <xf numFmtId="164" fontId="102" fillId="0" borderId="6" xfId="2" applyNumberFormat="1" applyFont="1" applyFill="1" applyBorder="1"/>
    <xf numFmtId="164" fontId="105" fillId="0" borderId="6" xfId="2" applyNumberFormat="1" applyFont="1" applyFill="1" applyBorder="1"/>
    <xf numFmtId="193" fontId="101" fillId="0" borderId="6" xfId="20965" applyNumberFormat="1" applyFont="1" applyFill="1" applyBorder="1"/>
    <xf numFmtId="164" fontId="104" fillId="0" borderId="6" xfId="2" applyNumberFormat="1" applyFont="1" applyFill="1" applyBorder="1"/>
    <xf numFmtId="164" fontId="102" fillId="0" borderId="6" xfId="2" applyNumberFormat="1" applyFont="1" applyFill="1" applyBorder="1" applyAlignment="1">
      <alignment horizontal="left" indent="1"/>
    </xf>
    <xf numFmtId="164" fontId="105" fillId="0" borderId="6" xfId="2" applyNumberFormat="1" applyFont="1" applyBorder="1"/>
    <xf numFmtId="164" fontId="102" fillId="0" borderId="6" xfId="2" applyNumberFormat="1" applyFont="1" applyBorder="1"/>
    <xf numFmtId="164" fontId="102" fillId="0" borderId="6" xfId="2" applyNumberFormat="1" applyFont="1" applyBorder="1" applyAlignment="1">
      <alignment horizontal="left" indent="1"/>
    </xf>
    <xf numFmtId="164" fontId="102" fillId="76" borderId="6" xfId="2" applyNumberFormat="1" applyFont="1" applyFill="1" applyBorder="1"/>
    <xf numFmtId="164" fontId="105" fillId="0" borderId="16" xfId="2" applyNumberFormat="1" applyFont="1" applyFill="1" applyBorder="1"/>
    <xf numFmtId="164" fontId="102" fillId="0" borderId="6" xfId="2" applyNumberFormat="1" applyFont="1" applyFill="1" applyBorder="1" applyAlignment="1">
      <alignment horizontal="left" indent="2"/>
    </xf>
    <xf numFmtId="164" fontId="102" fillId="0" borderId="6" xfId="2" applyNumberFormat="1" applyFont="1" applyFill="1" applyBorder="1" applyAlignment="1">
      <alignment horizontal="left" indent="3"/>
    </xf>
    <xf numFmtId="164" fontId="102" fillId="0" borderId="6" xfId="2" applyNumberFormat="1" applyFont="1" applyFill="1" applyBorder="1" applyAlignment="1">
      <alignment horizontal="left" vertical="top" wrapText="1" indent="2"/>
    </xf>
    <xf numFmtId="164" fontId="102" fillId="0" borderId="6" xfId="2" applyNumberFormat="1" applyFont="1" applyFill="1" applyBorder="1" applyAlignment="1">
      <alignment horizontal="left" wrapText="1" indent="3"/>
    </xf>
    <xf numFmtId="164" fontId="102" fillId="0" borderId="6" xfId="2" applyNumberFormat="1" applyFont="1" applyFill="1" applyBorder="1" applyAlignment="1">
      <alignment horizontal="left" wrapText="1" indent="2"/>
    </xf>
    <xf numFmtId="164" fontId="102" fillId="0" borderId="6" xfId="2" applyNumberFormat="1" applyFont="1" applyFill="1" applyBorder="1" applyAlignment="1">
      <alignment horizontal="left" wrapText="1" indent="1"/>
    </xf>
    <xf numFmtId="164" fontId="101" fillId="0" borderId="6" xfId="2" applyNumberFormat="1" applyFont="1" applyFill="1" applyBorder="1" applyAlignment="1">
      <alignment horizontal="left" vertical="center" wrapText="1"/>
    </xf>
    <xf numFmtId="164" fontId="102" fillId="0" borderId="6" xfId="2" applyNumberFormat="1" applyFont="1" applyFill="1" applyBorder="1" applyAlignment="1">
      <alignment horizontal="center" vertical="center" wrapText="1"/>
    </xf>
    <xf numFmtId="164" fontId="102" fillId="0" borderId="6" xfId="2" applyNumberFormat="1" applyFont="1" applyFill="1" applyBorder="1" applyAlignment="1">
      <alignment horizontal="center" vertical="center"/>
    </xf>
    <xf numFmtId="164" fontId="104" fillId="0" borderId="6" xfId="2" applyNumberFormat="1" applyFont="1" applyFill="1" applyBorder="1" applyAlignment="1">
      <alignment horizontal="left" vertical="center" wrapText="1"/>
    </xf>
    <xf numFmtId="164" fontId="110" fillId="0" borderId="6" xfId="2" applyNumberFormat="1" applyFont="1" applyBorder="1"/>
    <xf numFmtId="164" fontId="0" fillId="0" borderId="6" xfId="2" applyNumberFormat="1" applyFont="1" applyBorder="1"/>
    <xf numFmtId="164" fontId="110" fillId="0" borderId="40" xfId="2" applyNumberFormat="1" applyFont="1" applyBorder="1"/>
    <xf numFmtId="164" fontId="0" fillId="0" borderId="40" xfId="2" applyNumberFormat="1" applyFont="1" applyBorder="1"/>
    <xf numFmtId="164" fontId="119" fillId="0" borderId="6" xfId="2" applyNumberFormat="1" applyFont="1" applyBorder="1"/>
    <xf numFmtId="164" fontId="100" fillId="0" borderId="6" xfId="2" applyNumberFormat="1" applyFont="1" applyBorder="1"/>
    <xf numFmtId="0" fontId="86" fillId="0" borderId="76" xfId="0" applyFont="1" applyBorder="1" applyAlignment="1">
      <alignment horizontal="left" wrapText="1"/>
    </xf>
    <xf numFmtId="0" fontId="86" fillId="0" borderId="69" xfId="0" applyFont="1" applyBorder="1" applyAlignment="1">
      <alignment horizontal="left" wrapText="1"/>
    </xf>
    <xf numFmtId="0" fontId="2" fillId="0" borderId="65" xfId="0" applyFont="1" applyFill="1" applyBorder="1" applyAlignment="1" applyProtection="1">
      <alignment horizontal="center"/>
    </xf>
    <xf numFmtId="0" fontId="2" fillId="0" borderId="91" xfId="0" applyFont="1" applyFill="1" applyBorder="1" applyAlignment="1" applyProtection="1">
      <alignment horizontal="center"/>
    </xf>
    <xf numFmtId="0" fontId="2" fillId="0" borderId="83" xfId="0" applyFont="1" applyFill="1" applyBorder="1" applyAlignment="1" applyProtection="1">
      <alignment horizontal="center"/>
    </xf>
    <xf numFmtId="0" fontId="2" fillId="0" borderId="92" xfId="0" applyFont="1" applyFill="1" applyBorder="1" applyAlignment="1" applyProtection="1">
      <alignment horizontal="center"/>
    </xf>
    <xf numFmtId="0" fontId="87" fillId="0" borderId="65" xfId="0" applyFont="1" applyFill="1" applyBorder="1" applyAlignment="1" applyProtection="1">
      <alignment horizontal="center"/>
    </xf>
    <xf numFmtId="0" fontId="87" fillId="0" borderId="91" xfId="0" applyFont="1" applyFill="1" applyBorder="1" applyAlignment="1" applyProtection="1">
      <alignment horizontal="center"/>
    </xf>
    <xf numFmtId="0" fontId="87" fillId="0" borderId="83" xfId="0" applyFont="1" applyFill="1" applyBorder="1" applyAlignment="1" applyProtection="1">
      <alignment horizontal="center"/>
    </xf>
    <xf numFmtId="0" fontId="79" fillId="0" borderId="41" xfId="0" applyFont="1" applyBorder="1" applyAlignment="1">
      <alignment horizontal="center" vertical="center"/>
    </xf>
    <xf numFmtId="0" fontId="79" fillId="0" borderId="71" xfId="0" applyFont="1" applyBorder="1" applyAlignment="1">
      <alignment horizontal="center" vertical="center"/>
    </xf>
    <xf numFmtId="0" fontId="43" fillId="0" borderId="39"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93"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31" xfId="0" applyNumberFormat="1" applyFont="1" applyBorder="1" applyAlignment="1">
      <alignment horizontal="center" vertical="center"/>
    </xf>
    <xf numFmtId="0" fontId="91" fillId="69" borderId="77" xfId="14" applyFont="1" applyFill="1" applyBorder="1" applyAlignment="1" applyProtection="1">
      <alignment horizontal="center" vertical="center" wrapText="1"/>
      <protection locked="0"/>
    </xf>
    <xf numFmtId="0" fontId="91" fillId="69" borderId="73" xfId="14"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82" xfId="3" applyNumberFormat="1" applyFont="1" applyFill="1" applyBorder="1" applyAlignment="1" applyProtection="1">
      <alignment horizontal="center"/>
      <protection locked="0"/>
    </xf>
    <xf numFmtId="164" fontId="43" fillId="69" borderId="91" xfId="3" applyNumberFormat="1" applyFont="1" applyFill="1" applyBorder="1" applyAlignment="1" applyProtection="1">
      <alignment horizontal="center"/>
      <protection locked="0"/>
    </xf>
    <xf numFmtId="164" fontId="43" fillId="69" borderId="92" xfId="3" applyNumberFormat="1" applyFont="1" applyFill="1" applyBorder="1" applyAlignment="1" applyProtection="1">
      <alignment horizontal="center"/>
      <protection locked="0"/>
    </xf>
    <xf numFmtId="164" fontId="43" fillId="0" borderId="30"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7" xfId="3" applyNumberFormat="1" applyFont="1" applyFill="1" applyBorder="1" applyAlignment="1" applyProtection="1">
      <alignment horizontal="center"/>
      <protection locked="0"/>
    </xf>
    <xf numFmtId="0" fontId="79" fillId="0" borderId="94" xfId="0" applyFont="1" applyBorder="1" applyAlignment="1">
      <alignment horizontal="center" vertical="center" wrapText="1"/>
    </xf>
    <xf numFmtId="0" fontId="79" fillId="0" borderId="59" xfId="0" applyFont="1" applyBorder="1" applyAlignment="1">
      <alignment horizontal="center" vertical="center" wrapText="1"/>
    </xf>
    <xf numFmtId="164" fontId="43" fillId="0" borderId="95" xfId="3" applyNumberFormat="1" applyFont="1" applyFill="1" applyBorder="1" applyAlignment="1" applyProtection="1">
      <alignment horizontal="center" vertical="center" wrapText="1"/>
      <protection locked="0"/>
    </xf>
    <xf numFmtId="164" fontId="43" fillId="0" borderId="96" xfId="3"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79" fillId="0" borderId="97" xfId="0" applyFont="1" applyBorder="1" applyAlignment="1">
      <alignment horizontal="center"/>
    </xf>
    <xf numFmtId="0" fontId="79" fillId="0" borderId="87" xfId="0" applyFont="1" applyBorder="1" applyAlignment="1">
      <alignment horizontal="center"/>
    </xf>
    <xf numFmtId="0" fontId="3" fillId="0" borderId="4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31" xfId="0" applyFont="1" applyFill="1" applyBorder="1" applyAlignment="1">
      <alignment horizontal="center" wrapText="1"/>
    </xf>
    <xf numFmtId="0" fontId="92" fillId="0" borderId="62" xfId="0" applyFont="1" applyFill="1" applyBorder="1" applyAlignment="1">
      <alignment horizontal="left" vertical="center"/>
    </xf>
    <xf numFmtId="0" fontId="92" fillId="0" borderId="63" xfId="0" applyFont="1" applyFill="1" applyBorder="1" applyAlignment="1">
      <alignment horizontal="left" vertical="center"/>
    </xf>
    <xf numFmtId="0" fontId="3" fillId="0" borderId="63"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6" xfId="0" applyFont="1" applyBorder="1" applyAlignment="1">
      <alignment horizontal="center"/>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104" fillId="0" borderId="99" xfId="0" applyNumberFormat="1" applyFont="1" applyFill="1" applyBorder="1" applyAlignment="1">
      <alignment horizontal="left" vertical="center" wrapText="1"/>
    </xf>
    <xf numFmtId="0" fontId="104" fillId="0" borderId="100" xfId="0" applyNumberFormat="1" applyFont="1" applyFill="1" applyBorder="1" applyAlignment="1">
      <alignment horizontal="left" vertical="center" wrapText="1"/>
    </xf>
    <xf numFmtId="0" fontId="104" fillId="0" borderId="101" xfId="0" applyNumberFormat="1" applyFont="1" applyFill="1" applyBorder="1" applyAlignment="1">
      <alignment horizontal="left" vertical="center" wrapText="1"/>
    </xf>
    <xf numFmtId="0" fontId="104" fillId="0" borderId="102" xfId="0" applyNumberFormat="1" applyFont="1" applyFill="1" applyBorder="1" applyAlignment="1">
      <alignment horizontal="left" vertical="center" wrapText="1"/>
    </xf>
    <xf numFmtId="0" fontId="104" fillId="0" borderId="103" xfId="0" applyNumberFormat="1" applyFont="1" applyFill="1" applyBorder="1" applyAlignment="1">
      <alignment horizontal="left" vertical="center" wrapText="1"/>
    </xf>
    <xf numFmtId="0" fontId="104" fillId="0" borderId="104" xfId="0" applyNumberFormat="1" applyFont="1" applyFill="1" applyBorder="1" applyAlignment="1">
      <alignment horizontal="left" vertical="center" wrapText="1"/>
    </xf>
    <xf numFmtId="0" fontId="105" fillId="0" borderId="76" xfId="0" applyFont="1" applyFill="1" applyBorder="1" applyAlignment="1">
      <alignment horizontal="center" vertical="center" wrapText="1"/>
    </xf>
    <xf numFmtId="0" fontId="105" fillId="0" borderId="69" xfId="0" applyFont="1" applyFill="1" applyBorder="1" applyAlignment="1">
      <alignment horizontal="center" vertical="center" wrapText="1"/>
    </xf>
    <xf numFmtId="0" fontId="105" fillId="0" borderId="97" xfId="0" applyFont="1" applyFill="1" applyBorder="1" applyAlignment="1">
      <alignment horizontal="center" vertical="center" wrapText="1"/>
    </xf>
    <xf numFmtId="0" fontId="105" fillId="0" borderId="72" xfId="0" applyFont="1" applyFill="1" applyBorder="1" applyAlignment="1">
      <alignment horizontal="center" vertical="center" wrapText="1"/>
    </xf>
    <xf numFmtId="0" fontId="105" fillId="0" borderId="105" xfId="0" applyFont="1" applyFill="1" applyBorder="1" applyAlignment="1">
      <alignment horizontal="center" vertical="center" wrapText="1"/>
    </xf>
    <xf numFmtId="0" fontId="105" fillId="0" borderId="87" xfId="0" applyFont="1" applyFill="1" applyBorder="1" applyAlignment="1">
      <alignment horizontal="center" vertical="center" wrapText="1"/>
    </xf>
    <xf numFmtId="0" fontId="102" fillId="0" borderId="40" xfId="0" applyFont="1" applyFill="1" applyBorder="1" applyAlignment="1">
      <alignment horizontal="center" vertical="center" wrapText="1"/>
    </xf>
    <xf numFmtId="0" fontId="102" fillId="0" borderId="16" xfId="0" applyFont="1" applyFill="1" applyBorder="1" applyAlignment="1">
      <alignment horizontal="center" vertical="center" wrapText="1"/>
    </xf>
    <xf numFmtId="0" fontId="102" fillId="0" borderId="6" xfId="0" applyFont="1" applyFill="1" applyBorder="1" applyAlignment="1">
      <alignment horizontal="center" vertical="center" wrapText="1"/>
    </xf>
    <xf numFmtId="0" fontId="109" fillId="0" borderId="6" xfId="0" applyFont="1" applyFill="1" applyBorder="1" applyAlignment="1">
      <alignment horizontal="center" vertical="center"/>
    </xf>
    <xf numFmtId="0" fontId="109" fillId="0" borderId="76" xfId="0" applyFont="1" applyFill="1" applyBorder="1" applyAlignment="1">
      <alignment horizontal="center" vertical="center"/>
    </xf>
    <xf numFmtId="0" fontId="109" fillId="0" borderId="97" xfId="0" applyFont="1" applyFill="1" applyBorder="1" applyAlignment="1">
      <alignment horizontal="center" vertical="center"/>
    </xf>
    <xf numFmtId="0" fontId="109" fillId="0" borderId="72" xfId="0" applyFont="1" applyFill="1" applyBorder="1" applyAlignment="1">
      <alignment horizontal="center" vertical="center"/>
    </xf>
    <xf numFmtId="0" fontId="109" fillId="0" borderId="87" xfId="0" applyFont="1" applyFill="1" applyBorder="1" applyAlignment="1">
      <alignment horizontal="center" vertical="center"/>
    </xf>
    <xf numFmtId="0" fontId="105" fillId="0" borderId="6" xfId="0" applyFont="1" applyFill="1" applyBorder="1" applyAlignment="1">
      <alignment horizontal="center" vertical="center" wrapText="1"/>
    </xf>
    <xf numFmtId="0" fontId="105" fillId="0" borderId="93" xfId="0" applyFont="1" applyFill="1" applyBorder="1" applyAlignment="1">
      <alignment horizontal="center" vertical="center" wrapText="1"/>
    </xf>
    <xf numFmtId="0" fontId="105" fillId="0" borderId="66" xfId="0" applyFont="1" applyFill="1" applyBorder="1" applyAlignment="1">
      <alignment horizontal="center" vertical="center" wrapText="1"/>
    </xf>
    <xf numFmtId="0" fontId="102" fillId="0" borderId="12" xfId="0" applyFont="1" applyFill="1" applyBorder="1" applyAlignment="1">
      <alignment horizontal="center" vertical="center" wrapText="1"/>
    </xf>
    <xf numFmtId="0" fontId="102" fillId="0" borderId="8" xfId="0" applyFont="1" applyFill="1" applyBorder="1" applyAlignment="1">
      <alignment horizontal="center" vertical="center" wrapText="1"/>
    </xf>
    <xf numFmtId="0" fontId="102" fillId="0" borderId="31" xfId="0" applyFont="1" applyFill="1" applyBorder="1" applyAlignment="1">
      <alignment horizontal="center" vertical="center" wrapText="1"/>
    </xf>
    <xf numFmtId="0" fontId="105" fillId="0" borderId="67" xfId="0" applyFont="1" applyFill="1" applyBorder="1" applyAlignment="1">
      <alignment horizontal="center" vertical="center" wrapText="1"/>
    </xf>
    <xf numFmtId="0" fontId="105" fillId="0" borderId="16" xfId="0" applyFont="1" applyFill="1" applyBorder="1" applyAlignment="1">
      <alignment horizontal="center" vertical="center" wrapText="1"/>
    </xf>
    <xf numFmtId="0" fontId="102" fillId="0" borderId="67" xfId="0" applyFont="1" applyFill="1" applyBorder="1" applyAlignment="1">
      <alignment horizontal="center" vertical="center" wrapText="1"/>
    </xf>
    <xf numFmtId="0" fontId="102" fillId="0" borderId="93"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02" fillId="0" borderId="66" xfId="0" applyFont="1" applyFill="1" applyBorder="1" applyAlignment="1">
      <alignment horizontal="center" vertical="center" wrapText="1"/>
    </xf>
    <xf numFmtId="0" fontId="102" fillId="0" borderId="87" xfId="0" applyFont="1" applyFill="1" applyBorder="1" applyAlignment="1">
      <alignment horizontal="center" vertical="center" wrapText="1"/>
    </xf>
    <xf numFmtId="0" fontId="105" fillId="0" borderId="76" xfId="0" applyFont="1" applyFill="1" applyBorder="1" applyAlignment="1">
      <alignment horizontal="center" vertical="top" wrapText="1"/>
    </xf>
    <xf numFmtId="0" fontId="105" fillId="0" borderId="97" xfId="0" applyFont="1" applyFill="1" applyBorder="1" applyAlignment="1">
      <alignment horizontal="center" vertical="top" wrapText="1"/>
    </xf>
    <xf numFmtId="0" fontId="105" fillId="0" borderId="93" xfId="0" applyFont="1" applyFill="1" applyBorder="1" applyAlignment="1">
      <alignment horizontal="center" vertical="top" wrapText="1"/>
    </xf>
    <xf numFmtId="0" fontId="105" fillId="0" borderId="66" xfId="0" applyFont="1" applyFill="1" applyBorder="1" applyAlignment="1">
      <alignment horizontal="center" vertical="top" wrapText="1"/>
    </xf>
    <xf numFmtId="0" fontId="105" fillId="0" borderId="72" xfId="0" applyFont="1" applyFill="1" applyBorder="1" applyAlignment="1">
      <alignment horizontal="center" vertical="top" wrapText="1"/>
    </xf>
    <xf numFmtId="0" fontId="105" fillId="0" borderId="87" xfId="0" applyFont="1" applyFill="1" applyBorder="1" applyAlignment="1">
      <alignment horizontal="center" vertical="top" wrapText="1"/>
    </xf>
    <xf numFmtId="0" fontId="102" fillId="0" borderId="0" xfId="0" applyFont="1" applyFill="1" applyBorder="1" applyAlignment="1">
      <alignment horizontal="center" vertical="center"/>
    </xf>
    <xf numFmtId="0" fontId="102" fillId="0" borderId="66" xfId="0" applyFont="1" applyFill="1" applyBorder="1" applyAlignment="1">
      <alignment horizontal="center" vertical="center"/>
    </xf>
    <xf numFmtId="0" fontId="102" fillId="0" borderId="93" xfId="0" applyFont="1" applyFill="1" applyBorder="1" applyAlignment="1">
      <alignment horizontal="center" vertical="center"/>
    </xf>
    <xf numFmtId="0" fontId="102" fillId="0" borderId="12" xfId="0" applyFont="1" applyFill="1" applyBorder="1" applyAlignment="1">
      <alignment horizontal="center" vertical="center"/>
    </xf>
    <xf numFmtId="0" fontId="102" fillId="0" borderId="8" xfId="0" applyFont="1" applyFill="1" applyBorder="1" applyAlignment="1">
      <alignment horizontal="center" vertical="center"/>
    </xf>
    <xf numFmtId="0" fontId="102" fillId="0" borderId="31" xfId="0" applyFont="1" applyFill="1" applyBorder="1" applyAlignment="1">
      <alignment horizontal="center" vertical="center"/>
    </xf>
    <xf numFmtId="0" fontId="102" fillId="0" borderId="76" xfId="0" applyFont="1" applyFill="1" applyBorder="1" applyAlignment="1">
      <alignment horizontal="center" vertical="top" wrapText="1"/>
    </xf>
    <xf numFmtId="0" fontId="102" fillId="0" borderId="69" xfId="0" applyFont="1" applyFill="1" applyBorder="1" applyAlignment="1">
      <alignment horizontal="center" vertical="top" wrapText="1"/>
    </xf>
    <xf numFmtId="0" fontId="102" fillId="0" borderId="97" xfId="0" applyFont="1" applyFill="1" applyBorder="1" applyAlignment="1">
      <alignment horizontal="center" vertical="top" wrapText="1"/>
    </xf>
    <xf numFmtId="0" fontId="102" fillId="0" borderId="8" xfId="0" applyFont="1" applyFill="1" applyBorder="1" applyAlignment="1">
      <alignment horizontal="center" vertical="top" wrapText="1"/>
    </xf>
    <xf numFmtId="0" fontId="102" fillId="0" borderId="31" xfId="0" applyFont="1" applyFill="1" applyBorder="1" applyAlignment="1">
      <alignment horizontal="center" vertical="top" wrapText="1"/>
    </xf>
    <xf numFmtId="0" fontId="102" fillId="0" borderId="40" xfId="0" applyFont="1" applyFill="1" applyBorder="1" applyAlignment="1">
      <alignment horizontal="center" vertical="top" wrapText="1"/>
    </xf>
    <xf numFmtId="0" fontId="102" fillId="0" borderId="16" xfId="0" applyFont="1" applyFill="1" applyBorder="1" applyAlignment="1">
      <alignment horizontal="center" vertical="top" wrapText="1"/>
    </xf>
    <xf numFmtId="0" fontId="104" fillId="0" borderId="106" xfId="0" applyNumberFormat="1" applyFont="1" applyFill="1" applyBorder="1" applyAlignment="1">
      <alignment horizontal="left" vertical="top" wrapText="1"/>
    </xf>
    <xf numFmtId="0" fontId="104" fillId="0" borderId="107" xfId="0" applyNumberFormat="1" applyFont="1" applyFill="1" applyBorder="1" applyAlignment="1">
      <alignment horizontal="left" vertical="top" wrapText="1"/>
    </xf>
    <xf numFmtId="0" fontId="110" fillId="0" borderId="40" xfId="0" applyFont="1" applyBorder="1" applyAlignment="1">
      <alignment horizontal="center" vertical="center" wrapText="1"/>
    </xf>
    <xf numFmtId="0" fontId="110" fillId="0" borderId="76" xfId="0" applyFont="1" applyBorder="1" applyAlignment="1">
      <alignment horizontal="center" vertical="center" wrapText="1"/>
    </xf>
    <xf numFmtId="0" fontId="113" fillId="0" borderId="6" xfId="0" applyFont="1" applyBorder="1" applyAlignment="1">
      <alignment horizontal="center" vertical="center"/>
    </xf>
    <xf numFmtId="0" fontId="110" fillId="0" borderId="6" xfId="0" applyFont="1" applyBorder="1" applyAlignment="1">
      <alignment horizontal="center" vertical="center" wrapText="1"/>
    </xf>
    <xf numFmtId="9" fontId="0" fillId="0" borderId="6" xfId="1" applyFont="1" applyBorder="1"/>
    <xf numFmtId="9" fontId="100" fillId="0" borderId="6" xfId="1" applyFont="1" applyBorder="1"/>
    <xf numFmtId="9" fontId="0" fillId="0" borderId="40" xfId="1" applyFont="1" applyBorder="1"/>
  </cellXfs>
  <cellStyles count="20966">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6202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C25" sqref="C25"/>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2"/>
      <c r="B1" s="217" t="s">
        <v>340</v>
      </c>
      <c r="C1" s="172"/>
    </row>
    <row r="2" spans="1:3">
      <c r="A2" s="218">
        <v>1</v>
      </c>
      <c r="B2" s="347" t="s">
        <v>341</v>
      </c>
      <c r="C2" s="83" t="s">
        <v>765</v>
      </c>
    </row>
    <row r="3" spans="1:3">
      <c r="A3" s="218">
        <v>2</v>
      </c>
      <c r="B3" s="348" t="s">
        <v>337</v>
      </c>
      <c r="C3" s="83" t="s">
        <v>735</v>
      </c>
    </row>
    <row r="4" spans="1:3">
      <c r="A4" s="218">
        <v>3</v>
      </c>
      <c r="B4" s="349" t="s">
        <v>342</v>
      </c>
      <c r="C4" s="83" t="s">
        <v>742</v>
      </c>
    </row>
    <row r="5" spans="1:3">
      <c r="A5" s="219">
        <v>4</v>
      </c>
      <c r="B5" s="350" t="s">
        <v>338</v>
      </c>
      <c r="C5" s="83" t="s">
        <v>766</v>
      </c>
    </row>
    <row r="6" spans="1:3" s="220" customFormat="1" ht="45.75" customHeight="1">
      <c r="A6" s="675" t="s">
        <v>416</v>
      </c>
      <c r="B6" s="676"/>
      <c r="C6" s="676"/>
    </row>
    <row r="7" spans="1:3" ht="15">
      <c r="A7" s="221" t="s">
        <v>29</v>
      </c>
      <c r="B7" s="217" t="s">
        <v>339</v>
      </c>
    </row>
    <row r="8" spans="1:3">
      <c r="A8" s="172">
        <v>1</v>
      </c>
      <c r="B8" s="261" t="s">
        <v>20</v>
      </c>
    </row>
    <row r="9" spans="1:3">
      <c r="A9" s="172">
        <v>2</v>
      </c>
      <c r="B9" s="262" t="s">
        <v>21</v>
      </c>
    </row>
    <row r="10" spans="1:3">
      <c r="A10" s="172">
        <v>3</v>
      </c>
      <c r="B10" s="262" t="s">
        <v>22</v>
      </c>
    </row>
    <row r="11" spans="1:3">
      <c r="A11" s="172">
        <v>4</v>
      </c>
      <c r="B11" s="262" t="s">
        <v>23</v>
      </c>
      <c r="C11" s="88"/>
    </row>
    <row r="12" spans="1:3">
      <c r="A12" s="172">
        <v>5</v>
      </c>
      <c r="B12" s="262" t="s">
        <v>24</v>
      </c>
    </row>
    <row r="13" spans="1:3">
      <c r="A13" s="172">
        <v>6</v>
      </c>
      <c r="B13" s="263" t="s">
        <v>349</v>
      </c>
    </row>
    <row r="14" spans="1:3">
      <c r="A14" s="172">
        <v>7</v>
      </c>
      <c r="B14" s="262" t="s">
        <v>343</v>
      </c>
    </row>
    <row r="15" spans="1:3">
      <c r="A15" s="172">
        <v>8</v>
      </c>
      <c r="B15" s="262" t="s">
        <v>344</v>
      </c>
    </row>
    <row r="16" spans="1:3">
      <c r="A16" s="172">
        <v>9</v>
      </c>
      <c r="B16" s="262" t="s">
        <v>25</v>
      </c>
    </row>
    <row r="17" spans="1:2">
      <c r="A17" s="346" t="s">
        <v>415</v>
      </c>
      <c r="B17" s="345" t="s">
        <v>402</v>
      </c>
    </row>
    <row r="18" spans="1:2">
      <c r="A18" s="172">
        <v>10</v>
      </c>
      <c r="B18" s="262" t="s">
        <v>26</v>
      </c>
    </row>
    <row r="19" spans="1:2">
      <c r="A19" s="172">
        <v>11</v>
      </c>
      <c r="B19" s="263" t="s">
        <v>345</v>
      </c>
    </row>
    <row r="20" spans="1:2">
      <c r="A20" s="172">
        <v>12</v>
      </c>
      <c r="B20" s="263" t="s">
        <v>27</v>
      </c>
    </row>
    <row r="21" spans="1:2">
      <c r="A21" s="400">
        <v>13</v>
      </c>
      <c r="B21" s="401" t="s">
        <v>346</v>
      </c>
    </row>
    <row r="22" spans="1:2">
      <c r="A22" s="400">
        <v>14</v>
      </c>
      <c r="B22" s="402" t="s">
        <v>373</v>
      </c>
    </row>
    <row r="23" spans="1:2">
      <c r="A23" s="403">
        <v>15</v>
      </c>
      <c r="B23" s="404" t="s">
        <v>28</v>
      </c>
    </row>
    <row r="24" spans="1:2">
      <c r="A24" s="403">
        <v>15.1</v>
      </c>
      <c r="B24" s="405" t="s">
        <v>429</v>
      </c>
    </row>
    <row r="25" spans="1:2">
      <c r="A25" s="403">
        <v>16</v>
      </c>
      <c r="B25" s="405" t="s">
        <v>492</v>
      </c>
    </row>
    <row r="26" spans="1:2">
      <c r="A26" s="403">
        <v>17</v>
      </c>
      <c r="B26" s="405" t="s">
        <v>533</v>
      </c>
    </row>
    <row r="27" spans="1:2">
      <c r="A27" s="403">
        <v>18</v>
      </c>
      <c r="B27" s="405" t="s">
        <v>703</v>
      </c>
    </row>
    <row r="28" spans="1:2">
      <c r="A28" s="403">
        <v>19</v>
      </c>
      <c r="B28" s="405" t="s">
        <v>704</v>
      </c>
    </row>
    <row r="29" spans="1:2">
      <c r="A29" s="403">
        <v>20</v>
      </c>
      <c r="B29" s="492" t="s">
        <v>534</v>
      </c>
    </row>
    <row r="30" spans="1:2">
      <c r="A30" s="403">
        <v>21</v>
      </c>
      <c r="B30" s="405" t="s">
        <v>700</v>
      </c>
    </row>
    <row r="31" spans="1:2">
      <c r="A31" s="403">
        <v>22</v>
      </c>
      <c r="B31" s="405" t="s">
        <v>535</v>
      </c>
    </row>
    <row r="32" spans="1:2">
      <c r="A32" s="403">
        <v>23</v>
      </c>
      <c r="B32" s="405" t="s">
        <v>536</v>
      </c>
    </row>
    <row r="33" spans="1:2">
      <c r="A33" s="403">
        <v>24</v>
      </c>
      <c r="B33" s="405" t="s">
        <v>537</v>
      </c>
    </row>
    <row r="34" spans="1:2">
      <c r="A34" s="403">
        <v>25</v>
      </c>
      <c r="B34" s="405" t="s">
        <v>538</v>
      </c>
    </row>
    <row r="35" spans="1:2">
      <c r="A35" s="403">
        <v>26</v>
      </c>
      <c r="B35" s="405" t="s">
        <v>732</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Gross carrying value, book value, reserves and write-offs by risk classes"/>
    <hyperlink ref="B28" display="Gross carrying value, book value, reserves and write-offs by Sectors of income source"/>
    <hyperlink ref="B30" display="Changes in the stock of non-performing loans over the period"/>
    <hyperlink ref="B31" display="Distribution of loans, Debt securities  and Off-balance-sheet items according to  Risk classification and Past due days"/>
    <hyperlink ref="B32" display="Loans Distributed according to LTV ratio, Loan reserves, Value of collateral for loans and loans secured by guarantees according to Risk classification and past due days"/>
    <hyperlink ref="B33" display="Loans and reserves on loans distributed according to Sectors of income source and risk classification"/>
    <hyperlink ref="B34" display="Loans, corporate debt securities and Off-balance-sheet items distributed by type of collateral"/>
    <hyperlink ref="B29" display="Change in reserve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F33" sqref="F33"/>
    </sheetView>
  </sheetViews>
  <sheetFormatPr defaultColWidth="9.140625" defaultRowHeight="12.75"/>
  <cols>
    <col min="1" max="1" width="9.42578125" style="91" bestFit="1" customWidth="1"/>
    <col min="2" max="2" width="132.42578125" style="4" customWidth="1"/>
    <col min="3" max="3" width="18.42578125" style="4" customWidth="1"/>
    <col min="4" max="16384" width="9.140625" style="4"/>
  </cols>
  <sheetData>
    <row r="1" spans="1:3">
      <c r="A1" s="2" t="s">
        <v>30</v>
      </c>
      <c r="B1" s="3" t="str">
        <f>'Info '!C2</f>
        <v>JSC "BASISBANK"</v>
      </c>
    </row>
    <row r="2" spans="1:3" s="78" customFormat="1" ht="15.75" customHeight="1">
      <c r="A2" s="78" t="s">
        <v>31</v>
      </c>
      <c r="B2" s="414">
        <f>'1. key ratios '!B2</f>
        <v>44834</v>
      </c>
    </row>
    <row r="3" spans="1:3" s="78" customFormat="1" ht="15.75" customHeight="1"/>
    <row r="4" spans="1:3" ht="13.5" thickBot="1">
      <c r="A4" s="91" t="s">
        <v>243</v>
      </c>
      <c r="B4" s="155" t="s">
        <v>242</v>
      </c>
    </row>
    <row r="5" spans="1:3">
      <c r="A5" s="92" t="s">
        <v>6</v>
      </c>
      <c r="B5" s="93"/>
      <c r="C5" s="94" t="s">
        <v>73</v>
      </c>
    </row>
    <row r="6" spans="1:3">
      <c r="A6" s="95">
        <v>1</v>
      </c>
      <c r="B6" s="96" t="s">
        <v>241</v>
      </c>
      <c r="C6" s="97">
        <f>SUM(C7:C11)</f>
        <v>338087810.14999998</v>
      </c>
    </row>
    <row r="7" spans="1:3">
      <c r="A7" s="95">
        <v>2</v>
      </c>
      <c r="B7" s="98" t="s">
        <v>240</v>
      </c>
      <c r="C7" s="99">
        <v>16181147</v>
      </c>
    </row>
    <row r="8" spans="1:3">
      <c r="A8" s="95">
        <v>3</v>
      </c>
      <c r="B8" s="100" t="s">
        <v>239</v>
      </c>
      <c r="C8" s="99">
        <v>76412652.799999997</v>
      </c>
    </row>
    <row r="9" spans="1:3">
      <c r="A9" s="95">
        <v>4</v>
      </c>
      <c r="B9" s="100" t="s">
        <v>238</v>
      </c>
      <c r="C9" s="99">
        <v>0</v>
      </c>
    </row>
    <row r="10" spans="1:3">
      <c r="A10" s="95">
        <v>5</v>
      </c>
      <c r="B10" s="100" t="s">
        <v>237</v>
      </c>
      <c r="C10" s="99">
        <v>203333239.38999999</v>
      </c>
    </row>
    <row r="11" spans="1:3">
      <c r="A11" s="95">
        <v>6</v>
      </c>
      <c r="B11" s="101" t="s">
        <v>236</v>
      </c>
      <c r="C11" s="99">
        <v>42160770.960000001</v>
      </c>
    </row>
    <row r="12" spans="1:3" s="65" customFormat="1">
      <c r="A12" s="95">
        <v>7</v>
      </c>
      <c r="B12" s="96" t="s">
        <v>235</v>
      </c>
      <c r="C12" s="102">
        <f>SUM(C13:C27)</f>
        <v>21733208.170000002</v>
      </c>
    </row>
    <row r="13" spans="1:3" s="65" customFormat="1">
      <c r="A13" s="95">
        <v>8</v>
      </c>
      <c r="B13" s="103" t="s">
        <v>234</v>
      </c>
      <c r="C13" s="104">
        <v>13935928.140000001</v>
      </c>
    </row>
    <row r="14" spans="1:3" s="65" customFormat="1" ht="25.5">
      <c r="A14" s="95">
        <v>9</v>
      </c>
      <c r="B14" s="105" t="s">
        <v>233</v>
      </c>
      <c r="C14" s="104">
        <v>0</v>
      </c>
    </row>
    <row r="15" spans="1:3" s="65" customFormat="1">
      <c r="A15" s="95">
        <v>10</v>
      </c>
      <c r="B15" s="106" t="s">
        <v>232</v>
      </c>
      <c r="C15" s="104">
        <v>7797280.0300000003</v>
      </c>
    </row>
    <row r="16" spans="1:3" s="65" customFormat="1">
      <c r="A16" s="95">
        <v>11</v>
      </c>
      <c r="B16" s="107" t="s">
        <v>231</v>
      </c>
      <c r="C16" s="104">
        <v>0</v>
      </c>
    </row>
    <row r="17" spans="1:3" s="65" customFormat="1">
      <c r="A17" s="95">
        <v>12</v>
      </c>
      <c r="B17" s="106" t="s">
        <v>230</v>
      </c>
      <c r="C17" s="104">
        <v>0</v>
      </c>
    </row>
    <row r="18" spans="1:3" s="65" customFormat="1">
      <c r="A18" s="95">
        <v>13</v>
      </c>
      <c r="B18" s="106" t="s">
        <v>229</v>
      </c>
      <c r="C18" s="104">
        <v>0</v>
      </c>
    </row>
    <row r="19" spans="1:3" s="65" customFormat="1">
      <c r="A19" s="95">
        <v>14</v>
      </c>
      <c r="B19" s="106" t="s">
        <v>228</v>
      </c>
      <c r="C19" s="104">
        <v>0</v>
      </c>
    </row>
    <row r="20" spans="1:3" s="65" customFormat="1">
      <c r="A20" s="95">
        <v>15</v>
      </c>
      <c r="B20" s="106" t="s">
        <v>227</v>
      </c>
      <c r="C20" s="104">
        <v>0</v>
      </c>
    </row>
    <row r="21" spans="1:3" s="65" customFormat="1" ht="25.5">
      <c r="A21" s="95">
        <v>16</v>
      </c>
      <c r="B21" s="105" t="s">
        <v>226</v>
      </c>
      <c r="C21" s="104">
        <v>0</v>
      </c>
    </row>
    <row r="22" spans="1:3" s="65" customFormat="1">
      <c r="A22" s="95">
        <v>17</v>
      </c>
      <c r="B22" s="108" t="s">
        <v>225</v>
      </c>
      <c r="C22" s="104">
        <v>0</v>
      </c>
    </row>
    <row r="23" spans="1:3" s="65" customFormat="1">
      <c r="A23" s="95">
        <v>18</v>
      </c>
      <c r="B23" s="105" t="s">
        <v>224</v>
      </c>
      <c r="C23" s="104">
        <v>0</v>
      </c>
    </row>
    <row r="24" spans="1:3" s="65" customFormat="1" ht="25.5">
      <c r="A24" s="95">
        <v>19</v>
      </c>
      <c r="B24" s="105" t="s">
        <v>201</v>
      </c>
      <c r="C24" s="104">
        <v>0</v>
      </c>
    </row>
    <row r="25" spans="1:3" s="65" customFormat="1">
      <c r="A25" s="95">
        <v>20</v>
      </c>
      <c r="B25" s="109" t="s">
        <v>223</v>
      </c>
      <c r="C25" s="104">
        <v>0</v>
      </c>
    </row>
    <row r="26" spans="1:3" s="65" customFormat="1">
      <c r="A26" s="95">
        <v>21</v>
      </c>
      <c r="B26" s="109" t="s">
        <v>222</v>
      </c>
      <c r="C26" s="104">
        <v>0</v>
      </c>
    </row>
    <row r="27" spans="1:3" s="65" customFormat="1">
      <c r="A27" s="95">
        <v>22</v>
      </c>
      <c r="B27" s="109" t="s">
        <v>221</v>
      </c>
      <c r="C27" s="104">
        <v>0</v>
      </c>
    </row>
    <row r="28" spans="1:3" s="65" customFormat="1">
      <c r="A28" s="95">
        <v>23</v>
      </c>
      <c r="B28" s="110" t="s">
        <v>220</v>
      </c>
      <c r="C28" s="102">
        <f>C6-C12</f>
        <v>316354601.97999996</v>
      </c>
    </row>
    <row r="29" spans="1:3" s="65" customFormat="1">
      <c r="A29" s="111"/>
      <c r="B29" s="112"/>
      <c r="C29" s="104"/>
    </row>
    <row r="30" spans="1:3" s="65" customFormat="1">
      <c r="A30" s="111">
        <v>24</v>
      </c>
      <c r="B30" s="110" t="s">
        <v>219</v>
      </c>
      <c r="C30" s="102">
        <f>C31+C34</f>
        <v>0</v>
      </c>
    </row>
    <row r="31" spans="1:3" s="65" customFormat="1">
      <c r="A31" s="111">
        <v>25</v>
      </c>
      <c r="B31" s="100" t="s">
        <v>218</v>
      </c>
      <c r="C31" s="113">
        <f>C32+C33</f>
        <v>0</v>
      </c>
    </row>
    <row r="32" spans="1:3" s="65" customFormat="1">
      <c r="A32" s="111">
        <v>26</v>
      </c>
      <c r="B32" s="114" t="s">
        <v>298</v>
      </c>
      <c r="C32" s="104"/>
    </row>
    <row r="33" spans="1:3" s="65" customFormat="1">
      <c r="A33" s="111">
        <v>27</v>
      </c>
      <c r="B33" s="114" t="s">
        <v>217</v>
      </c>
      <c r="C33" s="104"/>
    </row>
    <row r="34" spans="1:3" s="65" customFormat="1">
      <c r="A34" s="111">
        <v>28</v>
      </c>
      <c r="B34" s="100" t="s">
        <v>216</v>
      </c>
      <c r="C34" s="104"/>
    </row>
    <row r="35" spans="1:3" s="65" customFormat="1">
      <c r="A35" s="111">
        <v>29</v>
      </c>
      <c r="B35" s="110" t="s">
        <v>215</v>
      </c>
      <c r="C35" s="102">
        <f>SUM(C36:C40)</f>
        <v>0</v>
      </c>
    </row>
    <row r="36" spans="1:3" s="65" customFormat="1">
      <c r="A36" s="111">
        <v>30</v>
      </c>
      <c r="B36" s="105" t="s">
        <v>214</v>
      </c>
      <c r="C36" s="104"/>
    </row>
    <row r="37" spans="1:3" s="65" customFormat="1">
      <c r="A37" s="111">
        <v>31</v>
      </c>
      <c r="B37" s="106" t="s">
        <v>213</v>
      </c>
      <c r="C37" s="104"/>
    </row>
    <row r="38" spans="1:3" s="65" customFormat="1" ht="25.5">
      <c r="A38" s="111">
        <v>32</v>
      </c>
      <c r="B38" s="105" t="s">
        <v>212</v>
      </c>
      <c r="C38" s="104"/>
    </row>
    <row r="39" spans="1:3" s="65" customFormat="1" ht="25.5">
      <c r="A39" s="111">
        <v>33</v>
      </c>
      <c r="B39" s="105" t="s">
        <v>201</v>
      </c>
      <c r="C39" s="104"/>
    </row>
    <row r="40" spans="1:3" s="65" customFormat="1">
      <c r="A40" s="111">
        <v>34</v>
      </c>
      <c r="B40" s="109" t="s">
        <v>211</v>
      </c>
      <c r="C40" s="104"/>
    </row>
    <row r="41" spans="1:3" s="65" customFormat="1">
      <c r="A41" s="111">
        <v>35</v>
      </c>
      <c r="B41" s="110" t="s">
        <v>210</v>
      </c>
      <c r="C41" s="102">
        <f>C30-C35</f>
        <v>0</v>
      </c>
    </row>
    <row r="42" spans="1:3" s="65" customFormat="1">
      <c r="A42" s="111"/>
      <c r="B42" s="112"/>
      <c r="C42" s="104"/>
    </row>
    <row r="43" spans="1:3" s="65" customFormat="1">
      <c r="A43" s="111">
        <v>36</v>
      </c>
      <c r="B43" s="115" t="s">
        <v>209</v>
      </c>
      <c r="C43" s="102">
        <f>SUM(C44:C46)</f>
        <v>78512804.80325</v>
      </c>
    </row>
    <row r="44" spans="1:3" s="65" customFormat="1">
      <c r="A44" s="111">
        <v>37</v>
      </c>
      <c r="B44" s="100" t="s">
        <v>208</v>
      </c>
      <c r="C44" s="104">
        <v>49558488</v>
      </c>
    </row>
    <row r="45" spans="1:3" s="65" customFormat="1">
      <c r="A45" s="111">
        <v>38</v>
      </c>
      <c r="B45" s="100" t="s">
        <v>207</v>
      </c>
      <c r="C45" s="104">
        <v>0</v>
      </c>
    </row>
    <row r="46" spans="1:3" s="65" customFormat="1">
      <c r="A46" s="111">
        <v>39</v>
      </c>
      <c r="B46" s="100" t="s">
        <v>206</v>
      </c>
      <c r="C46" s="104">
        <v>28954316.80325</v>
      </c>
    </row>
    <row r="47" spans="1:3" s="65" customFormat="1">
      <c r="A47" s="111">
        <v>40</v>
      </c>
      <c r="B47" s="115" t="s">
        <v>205</v>
      </c>
      <c r="C47" s="102">
        <f>SUM(C48:C51)</f>
        <v>0</v>
      </c>
    </row>
    <row r="48" spans="1:3" s="65" customFormat="1">
      <c r="A48" s="111">
        <v>41</v>
      </c>
      <c r="B48" s="105" t="s">
        <v>204</v>
      </c>
      <c r="C48" s="104"/>
    </row>
    <row r="49" spans="1:3" s="65" customFormat="1">
      <c r="A49" s="111">
        <v>42</v>
      </c>
      <c r="B49" s="106" t="s">
        <v>203</v>
      </c>
      <c r="C49" s="104"/>
    </row>
    <row r="50" spans="1:3" s="65" customFormat="1">
      <c r="A50" s="111">
        <v>43</v>
      </c>
      <c r="B50" s="105" t="s">
        <v>202</v>
      </c>
      <c r="C50" s="104"/>
    </row>
    <row r="51" spans="1:3" s="65" customFormat="1" ht="25.5">
      <c r="A51" s="111">
        <v>44</v>
      </c>
      <c r="B51" s="105" t="s">
        <v>201</v>
      </c>
      <c r="C51" s="104"/>
    </row>
    <row r="52" spans="1:3" s="65" customFormat="1" ht="13.5" thickBot="1">
      <c r="A52" s="116">
        <v>45</v>
      </c>
      <c r="B52" s="117" t="s">
        <v>200</v>
      </c>
      <c r="C52" s="118">
        <f>C43-C47</f>
        <v>78512804.80325</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24" sqref="H24"/>
    </sheetView>
  </sheetViews>
  <sheetFormatPr defaultColWidth="9.140625" defaultRowHeight="12.75"/>
  <cols>
    <col min="1" max="1" width="9.42578125" style="276" bestFit="1" customWidth="1"/>
    <col min="2" max="2" width="59" style="276" customWidth="1"/>
    <col min="3" max="3" width="16.7109375" style="276" bestFit="1" customWidth="1"/>
    <col min="4" max="4" width="13.28515625" style="276" bestFit="1" customWidth="1"/>
    <col min="5" max="16384" width="9.140625" style="276"/>
  </cols>
  <sheetData>
    <row r="1" spans="1:4" ht="15">
      <c r="A1" s="329" t="s">
        <v>30</v>
      </c>
      <c r="B1" s="3" t="str">
        <f>'Info '!C2</f>
        <v>JSC "BASISBANK"</v>
      </c>
    </row>
    <row r="2" spans="1:4" s="244" customFormat="1" ht="15.75" customHeight="1">
      <c r="A2" s="244" t="s">
        <v>31</v>
      </c>
      <c r="B2" s="414">
        <f>'1. key ratios '!B2</f>
        <v>44834</v>
      </c>
    </row>
    <row r="3" spans="1:4" s="244" customFormat="1" ht="15.75" customHeight="1"/>
    <row r="4" spans="1:4" ht="13.5" thickBot="1">
      <c r="A4" s="296" t="s">
        <v>401</v>
      </c>
      <c r="B4" s="337" t="s">
        <v>402</v>
      </c>
    </row>
    <row r="5" spans="1:4" s="338" customFormat="1" ht="12.75" customHeight="1">
      <c r="A5" s="398"/>
      <c r="B5" s="399" t="s">
        <v>405</v>
      </c>
      <c r="C5" s="330" t="s">
        <v>403</v>
      </c>
      <c r="D5" s="331" t="s">
        <v>404</v>
      </c>
    </row>
    <row r="6" spans="1:4" s="339" customFormat="1">
      <c r="A6" s="332">
        <v>1</v>
      </c>
      <c r="B6" s="391" t="s">
        <v>406</v>
      </c>
      <c r="C6" s="391"/>
      <c r="D6" s="333"/>
    </row>
    <row r="7" spans="1:4" s="339" customFormat="1">
      <c r="A7" s="334" t="s">
        <v>392</v>
      </c>
      <c r="B7" s="392" t="s">
        <v>407</v>
      </c>
      <c r="C7" s="384">
        <v>4.4999999999999998E-2</v>
      </c>
      <c r="D7" s="626">
        <f>C7*'5. RWA '!$C$13</f>
        <v>110015273.82624751</v>
      </c>
    </row>
    <row r="8" spans="1:4" s="339" customFormat="1">
      <c r="A8" s="334" t="s">
        <v>393</v>
      </c>
      <c r="B8" s="392" t="s">
        <v>408</v>
      </c>
      <c r="C8" s="385">
        <v>0.06</v>
      </c>
      <c r="D8" s="626">
        <f>C8*'5. RWA '!$C$13</f>
        <v>146687031.76833004</v>
      </c>
    </row>
    <row r="9" spans="1:4" s="339" customFormat="1">
      <c r="A9" s="334" t="s">
        <v>394</v>
      </c>
      <c r="B9" s="392" t="s">
        <v>409</v>
      </c>
      <c r="C9" s="385">
        <v>0.08</v>
      </c>
      <c r="D9" s="626">
        <f>C9*'5. RWA '!$C$13</f>
        <v>195582709.02444005</v>
      </c>
    </row>
    <row r="10" spans="1:4" s="339" customFormat="1">
      <c r="A10" s="332" t="s">
        <v>395</v>
      </c>
      <c r="B10" s="391" t="s">
        <v>410</v>
      </c>
      <c r="C10" s="386"/>
      <c r="D10" s="393"/>
    </row>
    <row r="11" spans="1:4" s="340" customFormat="1">
      <c r="A11" s="335" t="s">
        <v>396</v>
      </c>
      <c r="B11" s="383" t="s">
        <v>476</v>
      </c>
      <c r="C11" s="387">
        <v>0</v>
      </c>
      <c r="D11" s="626">
        <f>C11*'5. RWA '!$C$13</f>
        <v>0</v>
      </c>
    </row>
    <row r="12" spans="1:4" s="340" customFormat="1">
      <c r="A12" s="335" t="s">
        <v>397</v>
      </c>
      <c r="B12" s="383" t="s">
        <v>411</v>
      </c>
      <c r="C12" s="387">
        <v>0</v>
      </c>
      <c r="D12" s="626">
        <f>C12*'5. RWA '!$C$13</f>
        <v>0</v>
      </c>
    </row>
    <row r="13" spans="1:4" s="340" customFormat="1">
      <c r="A13" s="335" t="s">
        <v>398</v>
      </c>
      <c r="B13" s="383" t="s">
        <v>412</v>
      </c>
      <c r="C13" s="387"/>
      <c r="D13" s="626">
        <f>C13*'5. RWA '!$C$13</f>
        <v>0</v>
      </c>
    </row>
    <row r="14" spans="1:4" s="340" customFormat="1">
      <c r="A14" s="332" t="s">
        <v>399</v>
      </c>
      <c r="B14" s="391" t="s">
        <v>473</v>
      </c>
      <c r="C14" s="388"/>
      <c r="D14" s="394"/>
    </row>
    <row r="15" spans="1:4" s="340" customFormat="1">
      <c r="A15" s="335">
        <v>3.1</v>
      </c>
      <c r="B15" s="383" t="s">
        <v>417</v>
      </c>
      <c r="C15" s="387">
        <v>1.7018321568121549E-2</v>
      </c>
      <c r="D15" s="626">
        <f>C15*'5. RWA '!$C$13</f>
        <v>41606117.941778362</v>
      </c>
    </row>
    <row r="16" spans="1:4" s="340" customFormat="1">
      <c r="A16" s="335">
        <v>3.2</v>
      </c>
      <c r="B16" s="383" t="s">
        <v>418</v>
      </c>
      <c r="C16" s="387">
        <v>2.2709228235208517E-2</v>
      </c>
      <c r="D16" s="626">
        <f>C16*'5. RWA '!$C$13</f>
        <v>55519154.72620482</v>
      </c>
    </row>
    <row r="17" spans="1:6" s="339" customFormat="1">
      <c r="A17" s="335">
        <v>3.3</v>
      </c>
      <c r="B17" s="383" t="s">
        <v>419</v>
      </c>
      <c r="C17" s="387">
        <v>3.6488752896863562E-2</v>
      </c>
      <c r="D17" s="626">
        <f>C17*'5. RWA '!$C$13</f>
        <v>89207114.256149501</v>
      </c>
    </row>
    <row r="18" spans="1:6" s="338" customFormat="1" ht="12.75" customHeight="1">
      <c r="A18" s="396"/>
      <c r="B18" s="397" t="s">
        <v>472</v>
      </c>
      <c r="C18" s="389" t="s">
        <v>403</v>
      </c>
      <c r="D18" s="395" t="s">
        <v>404</v>
      </c>
    </row>
    <row r="19" spans="1:6" s="339" customFormat="1">
      <c r="A19" s="336">
        <v>4</v>
      </c>
      <c r="B19" s="383" t="s">
        <v>413</v>
      </c>
      <c r="C19" s="387">
        <v>6.2018321568121551E-2</v>
      </c>
      <c r="D19" s="626">
        <f>C19*'5. RWA '!$C$13</f>
        <v>151621391.7680259</v>
      </c>
    </row>
    <row r="20" spans="1:6" s="339" customFormat="1">
      <c r="A20" s="336">
        <v>5</v>
      </c>
      <c r="B20" s="383" t="s">
        <v>134</v>
      </c>
      <c r="C20" s="387">
        <v>8.2709228235208515E-2</v>
      </c>
      <c r="D20" s="626">
        <f>C20*'5. RWA '!$C$13</f>
        <v>202206186.49453485</v>
      </c>
    </row>
    <row r="21" spans="1:6" s="339" customFormat="1" ht="13.5" thickBot="1">
      <c r="A21" s="341" t="s">
        <v>400</v>
      </c>
      <c r="B21" s="342" t="s">
        <v>414</v>
      </c>
      <c r="C21" s="390">
        <v>0.11648875289686356</v>
      </c>
      <c r="D21" s="627">
        <f>C21*'5. RWA '!$C$13</f>
        <v>284789823.28058952</v>
      </c>
    </row>
    <row r="22" spans="1:6">
      <c r="F22" s="296"/>
    </row>
    <row r="23" spans="1:6" ht="51">
      <c r="B23" s="295" t="s">
        <v>475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pane xSplit="1" ySplit="5" topLeftCell="B15" activePane="bottomRight" state="frozen"/>
      <selection activeCell="B47" sqref="B47"/>
      <selection pane="topRight" activeCell="B47" sqref="B47"/>
      <selection pane="bottomLeft" activeCell="B47" sqref="B47"/>
      <selection pane="bottomRight" activeCell="C41" sqref="C41"/>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"BASISBANK"</v>
      </c>
      <c r="E1" s="4"/>
      <c r="F1" s="4"/>
    </row>
    <row r="2" spans="1:6" s="78" customFormat="1" ht="15.75" customHeight="1">
      <c r="A2" s="2" t="s">
        <v>31</v>
      </c>
      <c r="B2" s="414">
        <f>'1. key ratios '!B2</f>
        <v>44834</v>
      </c>
    </row>
    <row r="3" spans="1:6" s="78" customFormat="1" ht="15.75" customHeight="1">
      <c r="A3" s="119"/>
    </row>
    <row r="4" spans="1:6" s="78" customFormat="1" ht="15.75" customHeight="1" thickBot="1">
      <c r="A4" s="78" t="s">
        <v>86</v>
      </c>
      <c r="B4" s="236" t="s">
        <v>282</v>
      </c>
      <c r="D4" s="37" t="s">
        <v>73</v>
      </c>
    </row>
    <row r="5" spans="1:6" ht="25.5">
      <c r="A5" s="120" t="s">
        <v>6</v>
      </c>
      <c r="B5" s="266" t="s">
        <v>336</v>
      </c>
      <c r="C5" s="121" t="s">
        <v>90</v>
      </c>
      <c r="D5" s="122" t="s">
        <v>91</v>
      </c>
    </row>
    <row r="6" spans="1:6">
      <c r="A6" s="84">
        <v>1</v>
      </c>
      <c r="B6" s="123" t="s">
        <v>35</v>
      </c>
      <c r="C6" s="127">
        <v>76155656.447799996</v>
      </c>
      <c r="D6" s="124"/>
      <c r="E6" s="125"/>
      <c r="F6" s="85"/>
    </row>
    <row r="7" spans="1:6">
      <c r="A7" s="84">
        <v>2</v>
      </c>
      <c r="B7" s="126" t="s">
        <v>36</v>
      </c>
      <c r="C7" s="127">
        <v>210752895.8134</v>
      </c>
      <c r="D7" s="128"/>
      <c r="E7" s="125"/>
      <c r="F7" s="85"/>
    </row>
    <row r="8" spans="1:6">
      <c r="A8" s="84">
        <v>3</v>
      </c>
      <c r="B8" s="126" t="s">
        <v>37</v>
      </c>
      <c r="C8" s="127">
        <v>156489982.86500001</v>
      </c>
      <c r="D8" s="128"/>
      <c r="E8" s="125"/>
      <c r="F8" s="85"/>
    </row>
    <row r="9" spans="1:6">
      <c r="A9" s="84">
        <v>4</v>
      </c>
      <c r="B9" s="126" t="s">
        <v>38</v>
      </c>
      <c r="C9" s="127">
        <v>125220830</v>
      </c>
      <c r="D9" s="128"/>
      <c r="E9" s="125"/>
      <c r="F9" s="85"/>
    </row>
    <row r="10" spans="1:6">
      <c r="A10" s="84">
        <v>5</v>
      </c>
      <c r="B10" s="126" t="s">
        <v>39</v>
      </c>
      <c r="C10" s="129">
        <v>219041045.70000002</v>
      </c>
      <c r="D10" s="128"/>
      <c r="E10" s="131"/>
      <c r="F10" s="85"/>
    </row>
    <row r="11" spans="1:6">
      <c r="A11" s="84">
        <v>6.1</v>
      </c>
      <c r="B11" s="237" t="s">
        <v>40</v>
      </c>
      <c r="C11" s="129">
        <v>2043006348.2070999</v>
      </c>
      <c r="D11" s="130"/>
      <c r="E11" s="131"/>
      <c r="F11" s="85"/>
    </row>
    <row r="12" spans="1:6">
      <c r="A12" s="84">
        <v>6.2</v>
      </c>
      <c r="B12" s="238" t="s">
        <v>41</v>
      </c>
      <c r="C12" s="129">
        <v>-81876169.583700001</v>
      </c>
      <c r="D12" s="130"/>
      <c r="E12" s="131"/>
      <c r="F12" s="85"/>
    </row>
    <row r="13" spans="1:6">
      <c r="A13" s="84" t="s">
        <v>706</v>
      </c>
      <c r="B13" s="133" t="s">
        <v>707</v>
      </c>
      <c r="C13" s="129">
        <v>28954316.803250011</v>
      </c>
      <c r="D13" s="134" t="s">
        <v>759</v>
      </c>
      <c r="E13" s="131"/>
      <c r="F13" s="85"/>
    </row>
    <row r="14" spans="1:6">
      <c r="A14" s="84">
        <v>6</v>
      </c>
      <c r="B14" s="126" t="s">
        <v>42</v>
      </c>
      <c r="C14" s="132">
        <v>1961130178.6234</v>
      </c>
      <c r="D14" s="130"/>
      <c r="E14" s="125"/>
      <c r="F14" s="85"/>
    </row>
    <row r="15" spans="1:6">
      <c r="A15" s="84">
        <v>7</v>
      </c>
      <c r="B15" s="126" t="s">
        <v>43</v>
      </c>
      <c r="C15" s="127">
        <v>23204222.642700002</v>
      </c>
      <c r="D15" s="128"/>
      <c r="E15" s="125"/>
      <c r="F15" s="85"/>
    </row>
    <row r="16" spans="1:6">
      <c r="A16" s="84">
        <v>8</v>
      </c>
      <c r="B16" s="264" t="s">
        <v>196</v>
      </c>
      <c r="C16" s="127">
        <v>8386103.6699999999</v>
      </c>
      <c r="D16" s="128"/>
      <c r="E16" s="125"/>
      <c r="F16" s="85"/>
    </row>
    <row r="17" spans="1:6">
      <c r="A17" s="84">
        <v>9</v>
      </c>
      <c r="B17" s="126" t="s">
        <v>44</v>
      </c>
      <c r="C17" s="127">
        <v>17062704.66</v>
      </c>
      <c r="D17" s="128"/>
      <c r="E17" s="125"/>
      <c r="F17" s="85"/>
    </row>
    <row r="18" spans="1:6">
      <c r="A18" s="84">
        <v>10</v>
      </c>
      <c r="B18" s="126" t="s">
        <v>45</v>
      </c>
      <c r="C18" s="127">
        <v>66145005.780000001</v>
      </c>
      <c r="D18" s="128"/>
      <c r="E18" s="125"/>
      <c r="F18" s="85"/>
    </row>
    <row r="19" spans="1:6">
      <c r="A19" s="84">
        <v>10.1</v>
      </c>
      <c r="B19" s="133" t="s">
        <v>88</v>
      </c>
      <c r="C19" s="127">
        <v>7797280.0300000003</v>
      </c>
      <c r="D19" s="134" t="s">
        <v>89</v>
      </c>
      <c r="E19" s="125"/>
      <c r="F19" s="85"/>
    </row>
    <row r="20" spans="1:6">
      <c r="A20" s="84">
        <v>11</v>
      </c>
      <c r="B20" s="135" t="s">
        <v>46</v>
      </c>
      <c r="C20" s="136">
        <v>44936338.694300003</v>
      </c>
      <c r="D20" s="137"/>
      <c r="E20" s="125"/>
      <c r="F20" s="85"/>
    </row>
    <row r="21" spans="1:6" ht="15">
      <c r="A21" s="84">
        <v>12</v>
      </c>
      <c r="B21" s="138" t="s">
        <v>47</v>
      </c>
      <c r="C21" s="628">
        <f>SUM(C6:C10,C14:C17,C18,C20)</f>
        <v>2908524964.8966007</v>
      </c>
      <c r="D21" s="140"/>
      <c r="E21" s="141"/>
      <c r="F21" s="85"/>
    </row>
    <row r="22" spans="1:6">
      <c r="A22" s="84">
        <v>13</v>
      </c>
      <c r="B22" s="126" t="s">
        <v>49</v>
      </c>
      <c r="C22" s="142">
        <v>62401144.460000001</v>
      </c>
      <c r="D22" s="143"/>
      <c r="E22" s="125"/>
      <c r="F22" s="85"/>
    </row>
    <row r="23" spans="1:6">
      <c r="A23" s="84">
        <v>14</v>
      </c>
      <c r="B23" s="126" t="s">
        <v>50</v>
      </c>
      <c r="C23" s="127">
        <v>479741023.97160006</v>
      </c>
      <c r="D23" s="128"/>
      <c r="E23" s="125"/>
      <c r="F23" s="85"/>
    </row>
    <row r="24" spans="1:6">
      <c r="A24" s="84">
        <v>15</v>
      </c>
      <c r="B24" s="126" t="s">
        <v>51</v>
      </c>
      <c r="C24" s="127">
        <v>335796891.6954</v>
      </c>
      <c r="D24" s="128"/>
      <c r="E24" s="125"/>
      <c r="F24" s="85"/>
    </row>
    <row r="25" spans="1:6">
      <c r="A25" s="84">
        <v>16</v>
      </c>
      <c r="B25" s="126" t="s">
        <v>52</v>
      </c>
      <c r="C25" s="127">
        <v>1001138677.3096</v>
      </c>
      <c r="D25" s="128"/>
      <c r="E25" s="125"/>
      <c r="F25" s="85"/>
    </row>
    <row r="26" spans="1:6">
      <c r="A26" s="84">
        <v>17</v>
      </c>
      <c r="B26" s="126" t="s">
        <v>53</v>
      </c>
      <c r="C26" s="127">
        <v>0</v>
      </c>
      <c r="D26" s="128"/>
      <c r="E26" s="125"/>
      <c r="F26" s="85"/>
    </row>
    <row r="27" spans="1:6">
      <c r="A27" s="84">
        <v>18</v>
      </c>
      <c r="B27" s="126" t="s">
        <v>54</v>
      </c>
      <c r="C27" s="127">
        <v>565447611.6451</v>
      </c>
      <c r="D27" s="128"/>
      <c r="E27" s="125"/>
      <c r="F27" s="85"/>
    </row>
    <row r="28" spans="1:6">
      <c r="A28" s="84">
        <v>19</v>
      </c>
      <c r="B28" s="126" t="s">
        <v>55</v>
      </c>
      <c r="C28" s="127">
        <v>15395986.9736</v>
      </c>
      <c r="D28" s="128"/>
      <c r="E28" s="125"/>
      <c r="F28" s="85"/>
    </row>
    <row r="29" spans="1:6">
      <c r="A29" s="84">
        <v>20</v>
      </c>
      <c r="B29" s="126" t="s">
        <v>56</v>
      </c>
      <c r="C29" s="127">
        <v>55400338.028399996</v>
      </c>
      <c r="D29" s="128"/>
      <c r="E29" s="125"/>
      <c r="F29" s="85"/>
    </row>
    <row r="30" spans="1:6">
      <c r="A30" s="84">
        <v>21</v>
      </c>
      <c r="B30" s="135" t="s">
        <v>57</v>
      </c>
      <c r="C30" s="136">
        <v>55115480</v>
      </c>
      <c r="D30" s="137"/>
      <c r="E30" s="125"/>
      <c r="F30" s="85"/>
    </row>
    <row r="31" spans="1:6">
      <c r="A31" s="84">
        <v>21.1</v>
      </c>
      <c r="B31" s="144" t="s">
        <v>708</v>
      </c>
      <c r="C31" s="145">
        <v>49558488</v>
      </c>
      <c r="D31" s="134" t="s">
        <v>759</v>
      </c>
      <c r="E31" s="125"/>
      <c r="F31" s="85"/>
    </row>
    <row r="32" spans="1:6" ht="15">
      <c r="A32" s="84">
        <v>22</v>
      </c>
      <c r="B32" s="138" t="s">
        <v>58</v>
      </c>
      <c r="C32" s="139">
        <f>SUM(C22:C30)</f>
        <v>2570437154.0837002</v>
      </c>
      <c r="D32" s="140"/>
      <c r="E32" s="141"/>
      <c r="F32" s="85"/>
    </row>
    <row r="33" spans="1:6">
      <c r="A33" s="84">
        <v>23</v>
      </c>
      <c r="B33" s="135" t="s">
        <v>60</v>
      </c>
      <c r="C33" s="127">
        <v>16181147</v>
      </c>
      <c r="D33" s="134" t="s">
        <v>760</v>
      </c>
      <c r="E33" s="125"/>
      <c r="F33" s="85"/>
    </row>
    <row r="34" spans="1:6">
      <c r="A34" s="84">
        <v>24</v>
      </c>
      <c r="B34" s="135" t="s">
        <v>61</v>
      </c>
      <c r="C34" s="127">
        <v>0</v>
      </c>
      <c r="D34" s="128"/>
      <c r="E34" s="125"/>
      <c r="F34" s="85"/>
    </row>
    <row r="35" spans="1:6">
      <c r="A35" s="84">
        <v>25</v>
      </c>
      <c r="B35" s="135" t="s">
        <v>62</v>
      </c>
      <c r="C35" s="127">
        <v>0</v>
      </c>
      <c r="D35" s="128"/>
      <c r="E35" s="125"/>
      <c r="F35" s="85"/>
    </row>
    <row r="36" spans="1:6">
      <c r="A36" s="84">
        <v>26</v>
      </c>
      <c r="B36" s="135" t="s">
        <v>63</v>
      </c>
      <c r="C36" s="127">
        <v>76412652.799999997</v>
      </c>
      <c r="D36" s="134" t="s">
        <v>761</v>
      </c>
      <c r="E36" s="125"/>
      <c r="F36" s="85"/>
    </row>
    <row r="37" spans="1:6">
      <c r="A37" s="84">
        <v>27</v>
      </c>
      <c r="B37" s="135" t="s">
        <v>64</v>
      </c>
      <c r="C37" s="127">
        <v>189397311.25</v>
      </c>
      <c r="D37" s="134" t="s">
        <v>762</v>
      </c>
      <c r="E37" s="125"/>
      <c r="F37" s="85"/>
    </row>
    <row r="38" spans="1:6">
      <c r="A38" s="84">
        <v>28</v>
      </c>
      <c r="B38" s="135" t="s">
        <v>65</v>
      </c>
      <c r="C38" s="127">
        <v>42160771.239999972</v>
      </c>
      <c r="D38" s="134" t="s">
        <v>763</v>
      </c>
      <c r="E38" s="125"/>
      <c r="F38" s="85"/>
    </row>
    <row r="39" spans="1:6">
      <c r="A39" s="84">
        <v>29</v>
      </c>
      <c r="B39" s="135" t="s">
        <v>66</v>
      </c>
      <c r="C39" s="127">
        <v>13935928.140000001</v>
      </c>
      <c r="D39" s="134" t="s">
        <v>764</v>
      </c>
      <c r="E39" s="125"/>
      <c r="F39" s="85"/>
    </row>
    <row r="40" spans="1:6" ht="15.75" thickBot="1">
      <c r="A40" s="146">
        <v>30</v>
      </c>
      <c r="B40" s="147" t="s">
        <v>263</v>
      </c>
      <c r="C40" s="148">
        <f>SUM(C33:C39)</f>
        <v>338087810.42999995</v>
      </c>
      <c r="D40" s="149"/>
      <c r="E40" s="141"/>
      <c r="F40" s="85"/>
    </row>
    <row r="41" spans="1:6">
      <c r="C41" s="20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7" zoomScaleNormal="87" workbookViewId="0">
      <pane xSplit="1" ySplit="4" topLeftCell="B5" activePane="bottomRight" state="frozen"/>
      <selection activeCell="B9" sqref="B9"/>
      <selection pane="topRight" activeCell="B9" sqref="B9"/>
      <selection pane="bottomLeft" activeCell="B9" sqref="B9"/>
      <selection pane="bottomRight" activeCell="E8" sqref="E8"/>
    </sheetView>
  </sheetViews>
  <sheetFormatPr defaultColWidth="9.140625" defaultRowHeight="12.75"/>
  <cols>
    <col min="1" max="1" width="10.42578125" style="4" bestFit="1" customWidth="1"/>
    <col min="2" max="2" width="95" style="4" customWidth="1"/>
    <col min="3" max="3" width="16.7109375" style="4" bestFit="1" customWidth="1"/>
    <col min="4" max="4" width="16.5703125" style="4" bestFit="1" customWidth="1"/>
    <col min="5" max="5" width="16.7109375" style="4" bestFit="1" customWidth="1"/>
    <col min="6" max="6" width="16.5703125" style="4" bestFit="1" customWidth="1"/>
    <col min="7" max="7" width="16.7109375" style="4" bestFit="1" customWidth="1"/>
    <col min="8" max="8" width="13.42578125" style="4" bestFit="1" customWidth="1"/>
    <col min="9" max="9" width="14.28515625" style="4" bestFit="1" customWidth="1"/>
    <col min="10" max="10" width="13.42578125" style="4" bestFit="1" customWidth="1"/>
    <col min="11" max="11" width="16.7109375" style="4" bestFit="1" customWidth="1"/>
    <col min="12" max="12" width="14.28515625" style="35" bestFit="1" customWidth="1"/>
    <col min="13" max="13" width="18.42578125" style="35" bestFit="1" customWidth="1"/>
    <col min="14" max="14" width="16.7109375" style="35" bestFit="1" customWidth="1"/>
    <col min="15" max="15" width="15.5703125" style="35" bestFit="1" customWidth="1"/>
    <col min="16" max="16" width="13.140625" style="35" bestFit="1" customWidth="1"/>
    <col min="17" max="17" width="14.7109375" style="35" customWidth="1"/>
    <col min="18" max="18" width="13.140625" style="35" bestFit="1" customWidth="1"/>
    <col min="19" max="19" width="30.28515625" style="35" customWidth="1"/>
    <col min="20" max="16384" width="9.140625" style="35"/>
  </cols>
  <sheetData>
    <row r="1" spans="1:19">
      <c r="A1" s="2" t="s">
        <v>30</v>
      </c>
      <c r="B1" s="3" t="str">
        <f>'Info '!C2</f>
        <v>JSC "BASISBANK"</v>
      </c>
    </row>
    <row r="2" spans="1:19">
      <c r="A2" s="2" t="s">
        <v>31</v>
      </c>
      <c r="B2" s="414">
        <f>'1. key ratios '!B2</f>
        <v>44834</v>
      </c>
    </row>
    <row r="4" spans="1:19" ht="26.25" thickBot="1">
      <c r="A4" s="4" t="s">
        <v>246</v>
      </c>
      <c r="B4" s="284" t="s">
        <v>371</v>
      </c>
    </row>
    <row r="5" spans="1:19" s="274" customFormat="1">
      <c r="A5" s="269"/>
      <c r="B5" s="270"/>
      <c r="C5" s="271" t="s">
        <v>0</v>
      </c>
      <c r="D5" s="271" t="s">
        <v>1</v>
      </c>
      <c r="E5" s="271" t="s">
        <v>2</v>
      </c>
      <c r="F5" s="271" t="s">
        <v>3</v>
      </c>
      <c r="G5" s="271" t="s">
        <v>4</v>
      </c>
      <c r="H5" s="271" t="s">
        <v>5</v>
      </c>
      <c r="I5" s="271" t="s">
        <v>8</v>
      </c>
      <c r="J5" s="271" t="s">
        <v>9</v>
      </c>
      <c r="K5" s="271" t="s">
        <v>10</v>
      </c>
      <c r="L5" s="271" t="s">
        <v>11</v>
      </c>
      <c r="M5" s="271" t="s">
        <v>12</v>
      </c>
      <c r="N5" s="271" t="s">
        <v>13</v>
      </c>
      <c r="O5" s="271" t="s">
        <v>354</v>
      </c>
      <c r="P5" s="271" t="s">
        <v>355</v>
      </c>
      <c r="Q5" s="271" t="s">
        <v>356</v>
      </c>
      <c r="R5" s="272" t="s">
        <v>357</v>
      </c>
      <c r="S5" s="273" t="s">
        <v>358</v>
      </c>
    </row>
    <row r="6" spans="1:19" s="274" customFormat="1" ht="99" customHeight="1">
      <c r="A6" s="275"/>
      <c r="B6" s="700" t="s">
        <v>359</v>
      </c>
      <c r="C6" s="696">
        <v>0</v>
      </c>
      <c r="D6" s="697"/>
      <c r="E6" s="696">
        <v>0.2</v>
      </c>
      <c r="F6" s="697"/>
      <c r="G6" s="696">
        <v>0.35</v>
      </c>
      <c r="H6" s="697"/>
      <c r="I6" s="696">
        <v>0.5</v>
      </c>
      <c r="J6" s="697"/>
      <c r="K6" s="696">
        <v>0.75</v>
      </c>
      <c r="L6" s="697"/>
      <c r="M6" s="696">
        <v>1</v>
      </c>
      <c r="N6" s="697"/>
      <c r="O6" s="696">
        <v>1.5</v>
      </c>
      <c r="P6" s="697"/>
      <c r="Q6" s="696">
        <v>2.5</v>
      </c>
      <c r="R6" s="697"/>
      <c r="S6" s="698" t="s">
        <v>245</v>
      </c>
    </row>
    <row r="7" spans="1:19" s="274" customFormat="1" ht="30.75" customHeight="1">
      <c r="A7" s="275"/>
      <c r="B7" s="701"/>
      <c r="C7" s="265" t="s">
        <v>248</v>
      </c>
      <c r="D7" s="265" t="s">
        <v>247</v>
      </c>
      <c r="E7" s="265" t="s">
        <v>248</v>
      </c>
      <c r="F7" s="265" t="s">
        <v>247</v>
      </c>
      <c r="G7" s="265" t="s">
        <v>248</v>
      </c>
      <c r="H7" s="265" t="s">
        <v>247</v>
      </c>
      <c r="I7" s="265" t="s">
        <v>248</v>
      </c>
      <c r="J7" s="265" t="s">
        <v>247</v>
      </c>
      <c r="K7" s="265" t="s">
        <v>248</v>
      </c>
      <c r="L7" s="265" t="s">
        <v>247</v>
      </c>
      <c r="M7" s="265" t="s">
        <v>248</v>
      </c>
      <c r="N7" s="265" t="s">
        <v>247</v>
      </c>
      <c r="O7" s="265" t="s">
        <v>248</v>
      </c>
      <c r="P7" s="265" t="s">
        <v>247</v>
      </c>
      <c r="Q7" s="265" t="s">
        <v>248</v>
      </c>
      <c r="R7" s="265" t="s">
        <v>247</v>
      </c>
      <c r="S7" s="699"/>
    </row>
    <row r="8" spans="1:19" s="151" customFormat="1">
      <c r="A8" s="150">
        <v>1</v>
      </c>
      <c r="B8" s="1" t="s">
        <v>93</v>
      </c>
      <c r="C8" s="629">
        <v>346135824.31</v>
      </c>
      <c r="D8" s="629"/>
      <c r="E8" s="629">
        <v>0</v>
      </c>
      <c r="F8" s="629"/>
      <c r="G8" s="629">
        <v>0</v>
      </c>
      <c r="H8" s="629"/>
      <c r="I8" s="629">
        <v>0</v>
      </c>
      <c r="J8" s="629"/>
      <c r="K8" s="629">
        <v>0</v>
      </c>
      <c r="L8" s="629"/>
      <c r="M8" s="629">
        <v>210331394.2999</v>
      </c>
      <c r="N8" s="629"/>
      <c r="O8" s="629">
        <v>0</v>
      </c>
      <c r="P8" s="629"/>
      <c r="Q8" s="629">
        <v>0</v>
      </c>
      <c r="R8" s="629"/>
      <c r="S8" s="629">
        <v>210331394.2999</v>
      </c>
    </row>
    <row r="9" spans="1:19" s="151" customFormat="1">
      <c r="A9" s="150">
        <v>2</v>
      </c>
      <c r="B9" s="1" t="s">
        <v>94</v>
      </c>
      <c r="C9" s="629">
        <v>0</v>
      </c>
      <c r="D9" s="629"/>
      <c r="E9" s="629">
        <v>0</v>
      </c>
      <c r="F9" s="629"/>
      <c r="G9" s="629">
        <v>0</v>
      </c>
      <c r="H9" s="629"/>
      <c r="I9" s="629">
        <v>0</v>
      </c>
      <c r="J9" s="629"/>
      <c r="K9" s="629">
        <v>0</v>
      </c>
      <c r="L9" s="629"/>
      <c r="M9" s="629">
        <v>0</v>
      </c>
      <c r="N9" s="629"/>
      <c r="O9" s="629">
        <v>0</v>
      </c>
      <c r="P9" s="629"/>
      <c r="Q9" s="629">
        <v>0</v>
      </c>
      <c r="R9" s="629"/>
      <c r="S9" s="629">
        <v>0</v>
      </c>
    </row>
    <row r="10" spans="1:19" s="151" customFormat="1">
      <c r="A10" s="150">
        <v>3</v>
      </c>
      <c r="B10" s="1" t="s">
        <v>265</v>
      </c>
      <c r="C10" s="629">
        <v>0</v>
      </c>
      <c r="D10" s="629">
        <v>0</v>
      </c>
      <c r="E10" s="629">
        <v>0</v>
      </c>
      <c r="F10" s="629">
        <v>0</v>
      </c>
      <c r="G10" s="629">
        <v>0</v>
      </c>
      <c r="H10" s="629">
        <v>0</v>
      </c>
      <c r="I10" s="629">
        <v>0</v>
      </c>
      <c r="J10" s="629">
        <v>0</v>
      </c>
      <c r="K10" s="629">
        <v>0</v>
      </c>
      <c r="L10" s="629">
        <v>0</v>
      </c>
      <c r="M10" s="629">
        <v>50092708.466200002</v>
      </c>
      <c r="N10" s="629">
        <v>0</v>
      </c>
      <c r="O10" s="629">
        <v>0</v>
      </c>
      <c r="P10" s="629">
        <v>0</v>
      </c>
      <c r="Q10" s="629">
        <v>0</v>
      </c>
      <c r="R10" s="629">
        <v>0</v>
      </c>
      <c r="S10" s="629">
        <v>50092708.466200002</v>
      </c>
    </row>
    <row r="11" spans="1:19" s="151" customFormat="1">
      <c r="A11" s="150">
        <v>4</v>
      </c>
      <c r="B11" s="1" t="s">
        <v>95</v>
      </c>
      <c r="C11" s="629">
        <v>0</v>
      </c>
      <c r="D11" s="629"/>
      <c r="E11" s="629">
        <v>0</v>
      </c>
      <c r="F11" s="629"/>
      <c r="G11" s="629">
        <v>0</v>
      </c>
      <c r="H11" s="629"/>
      <c r="I11" s="629">
        <v>0</v>
      </c>
      <c r="J11" s="629"/>
      <c r="K11" s="629">
        <v>0</v>
      </c>
      <c r="L11" s="629"/>
      <c r="M11" s="629">
        <v>0</v>
      </c>
      <c r="N11" s="629"/>
      <c r="O11" s="629">
        <v>0</v>
      </c>
      <c r="P11" s="629"/>
      <c r="Q11" s="629">
        <v>0</v>
      </c>
      <c r="R11" s="629"/>
      <c r="S11" s="629">
        <v>0</v>
      </c>
    </row>
    <row r="12" spans="1:19" s="151" customFormat="1">
      <c r="A12" s="150">
        <v>5</v>
      </c>
      <c r="B12" s="1" t="s">
        <v>96</v>
      </c>
      <c r="C12" s="629">
        <v>0</v>
      </c>
      <c r="D12" s="629"/>
      <c r="E12" s="629">
        <v>0</v>
      </c>
      <c r="F12" s="629"/>
      <c r="G12" s="629">
        <v>0</v>
      </c>
      <c r="H12" s="629"/>
      <c r="I12" s="629">
        <v>0</v>
      </c>
      <c r="J12" s="629"/>
      <c r="K12" s="629">
        <v>0</v>
      </c>
      <c r="L12" s="629"/>
      <c r="M12" s="629">
        <v>0</v>
      </c>
      <c r="N12" s="629"/>
      <c r="O12" s="629">
        <v>0</v>
      </c>
      <c r="P12" s="629"/>
      <c r="Q12" s="629">
        <v>0</v>
      </c>
      <c r="R12" s="629"/>
      <c r="S12" s="629">
        <v>0</v>
      </c>
    </row>
    <row r="13" spans="1:19" s="151" customFormat="1">
      <c r="A13" s="150">
        <v>6</v>
      </c>
      <c r="B13" s="1" t="s">
        <v>97</v>
      </c>
      <c r="C13" s="629">
        <v>0</v>
      </c>
      <c r="D13" s="629"/>
      <c r="E13" s="629">
        <v>149784128.1807</v>
      </c>
      <c r="F13" s="629"/>
      <c r="G13" s="629">
        <v>0</v>
      </c>
      <c r="H13" s="629"/>
      <c r="I13" s="629">
        <v>6234553.1383999996</v>
      </c>
      <c r="J13" s="629"/>
      <c r="K13" s="629">
        <v>0</v>
      </c>
      <c r="L13" s="629"/>
      <c r="M13" s="629">
        <v>534951.43759999995</v>
      </c>
      <c r="N13" s="629"/>
      <c r="O13" s="629">
        <v>0</v>
      </c>
      <c r="P13" s="629"/>
      <c r="Q13" s="629">
        <v>0</v>
      </c>
      <c r="R13" s="629"/>
      <c r="S13" s="629">
        <v>33609053.642940007</v>
      </c>
    </row>
    <row r="14" spans="1:19" s="151" customFormat="1">
      <c r="A14" s="150">
        <v>7</v>
      </c>
      <c r="B14" s="1" t="s">
        <v>98</v>
      </c>
      <c r="C14" s="629">
        <v>0</v>
      </c>
      <c r="D14" s="629">
        <v>0</v>
      </c>
      <c r="E14" s="629">
        <v>0</v>
      </c>
      <c r="F14" s="629">
        <v>0</v>
      </c>
      <c r="G14" s="629">
        <v>0</v>
      </c>
      <c r="H14" s="629">
        <v>72473.262000000002</v>
      </c>
      <c r="I14" s="629">
        <v>0</v>
      </c>
      <c r="J14" s="629">
        <v>0</v>
      </c>
      <c r="K14" s="629">
        <v>0</v>
      </c>
      <c r="L14" s="629">
        <v>7813353.2246900005</v>
      </c>
      <c r="M14" s="629">
        <v>1014571489.3337396</v>
      </c>
      <c r="N14" s="629">
        <v>169680623.6975114</v>
      </c>
      <c r="O14" s="629">
        <v>0</v>
      </c>
      <c r="P14" s="629">
        <v>549189.69400000002</v>
      </c>
      <c r="Q14" s="629">
        <v>0</v>
      </c>
      <c r="R14" s="629">
        <v>0</v>
      </c>
      <c r="S14" s="629">
        <v>1190961278.1324682</v>
      </c>
    </row>
    <row r="15" spans="1:19" s="151" customFormat="1">
      <c r="A15" s="150">
        <v>8</v>
      </c>
      <c r="B15" s="1" t="s">
        <v>99</v>
      </c>
      <c r="C15" s="629">
        <v>0</v>
      </c>
      <c r="D15" s="629">
        <v>0</v>
      </c>
      <c r="E15" s="629">
        <v>0</v>
      </c>
      <c r="F15" s="629">
        <v>0</v>
      </c>
      <c r="G15" s="629">
        <v>0</v>
      </c>
      <c r="H15" s="629">
        <v>2748.2</v>
      </c>
      <c r="I15" s="629">
        <v>0</v>
      </c>
      <c r="J15" s="629">
        <v>0</v>
      </c>
      <c r="K15" s="629">
        <v>342601586.77410179</v>
      </c>
      <c r="L15" s="629">
        <v>319771.81500000035</v>
      </c>
      <c r="M15" s="629">
        <v>0</v>
      </c>
      <c r="N15" s="629">
        <v>189965.07500000001</v>
      </c>
      <c r="O15" s="629">
        <v>0</v>
      </c>
      <c r="P15" s="629">
        <v>10117.384999999993</v>
      </c>
      <c r="Q15" s="629">
        <v>0</v>
      </c>
      <c r="R15" s="629">
        <v>0</v>
      </c>
      <c r="S15" s="629">
        <v>257397121.96432632</v>
      </c>
    </row>
    <row r="16" spans="1:19" s="151" customFormat="1">
      <c r="A16" s="150">
        <v>9</v>
      </c>
      <c r="B16" s="1" t="s">
        <v>100</v>
      </c>
      <c r="C16" s="629">
        <v>0</v>
      </c>
      <c r="D16" s="629">
        <v>0</v>
      </c>
      <c r="E16" s="629">
        <v>0</v>
      </c>
      <c r="F16" s="629">
        <v>0</v>
      </c>
      <c r="G16" s="629">
        <v>313183654.24820578</v>
      </c>
      <c r="H16" s="629">
        <v>0</v>
      </c>
      <c r="I16" s="629">
        <v>0</v>
      </c>
      <c r="J16" s="629">
        <v>0</v>
      </c>
      <c r="K16" s="629">
        <v>0</v>
      </c>
      <c r="L16" s="629">
        <v>0</v>
      </c>
      <c r="M16" s="629">
        <v>0</v>
      </c>
      <c r="N16" s="629">
        <v>0</v>
      </c>
      <c r="O16" s="629">
        <v>0</v>
      </c>
      <c r="P16" s="629">
        <v>0</v>
      </c>
      <c r="Q16" s="629">
        <v>0</v>
      </c>
      <c r="R16" s="629">
        <v>0</v>
      </c>
      <c r="S16" s="629">
        <v>109614278.98687202</v>
      </c>
    </row>
    <row r="17" spans="1:19" s="151" customFormat="1">
      <c r="A17" s="150">
        <v>10</v>
      </c>
      <c r="B17" s="1" t="s">
        <v>101</v>
      </c>
      <c r="C17" s="629">
        <v>0</v>
      </c>
      <c r="D17" s="629">
        <v>0</v>
      </c>
      <c r="E17" s="629">
        <v>0</v>
      </c>
      <c r="F17" s="629">
        <v>0</v>
      </c>
      <c r="G17" s="629">
        <v>0</v>
      </c>
      <c r="H17" s="629">
        <v>0</v>
      </c>
      <c r="I17" s="629">
        <v>7999289.9181241002</v>
      </c>
      <c r="J17" s="629">
        <v>0</v>
      </c>
      <c r="K17" s="629">
        <v>0</v>
      </c>
      <c r="L17" s="629">
        <v>0</v>
      </c>
      <c r="M17" s="629">
        <v>13437142.860196</v>
      </c>
      <c r="N17" s="629">
        <v>0</v>
      </c>
      <c r="O17" s="629">
        <v>21939802.0855751</v>
      </c>
      <c r="P17" s="629">
        <v>0</v>
      </c>
      <c r="Q17" s="629">
        <v>0</v>
      </c>
      <c r="R17" s="629">
        <v>0</v>
      </c>
      <c r="S17" s="629">
        <v>50346490.947620697</v>
      </c>
    </row>
    <row r="18" spans="1:19" s="151" customFormat="1">
      <c r="A18" s="150">
        <v>11</v>
      </c>
      <c r="B18" s="1" t="s">
        <v>102</v>
      </c>
      <c r="C18" s="629">
        <v>0</v>
      </c>
      <c r="D18" s="629">
        <v>0</v>
      </c>
      <c r="E18" s="629">
        <v>0</v>
      </c>
      <c r="F18" s="629">
        <v>0</v>
      </c>
      <c r="G18" s="629">
        <v>0</v>
      </c>
      <c r="H18" s="629">
        <v>0</v>
      </c>
      <c r="I18" s="629">
        <v>0</v>
      </c>
      <c r="J18" s="629">
        <v>0</v>
      </c>
      <c r="K18" s="629">
        <v>0</v>
      </c>
      <c r="L18" s="629">
        <v>85915.556999999972</v>
      </c>
      <c r="M18" s="629">
        <v>64553236.984828897</v>
      </c>
      <c r="N18" s="629">
        <v>234149.13499999998</v>
      </c>
      <c r="O18" s="629">
        <v>40406944.580068998</v>
      </c>
      <c r="P18" s="629">
        <v>247740.93499999994</v>
      </c>
      <c r="Q18" s="629">
        <v>1964857.425</v>
      </c>
      <c r="R18" s="629">
        <v>0</v>
      </c>
      <c r="S18" s="629">
        <v>130745994.62268239</v>
      </c>
    </row>
    <row r="19" spans="1:19" s="151" customFormat="1">
      <c r="A19" s="150">
        <v>12</v>
      </c>
      <c r="B19" s="1" t="s">
        <v>103</v>
      </c>
      <c r="C19" s="629">
        <v>0</v>
      </c>
      <c r="D19" s="629">
        <v>0</v>
      </c>
      <c r="E19" s="629">
        <v>0</v>
      </c>
      <c r="F19" s="629">
        <v>0</v>
      </c>
      <c r="G19" s="629">
        <v>0</v>
      </c>
      <c r="H19" s="629">
        <v>0</v>
      </c>
      <c r="I19" s="629">
        <v>0</v>
      </c>
      <c r="J19" s="629">
        <v>0</v>
      </c>
      <c r="K19" s="629">
        <v>0</v>
      </c>
      <c r="L19" s="629">
        <v>285821.21000000008</v>
      </c>
      <c r="M19" s="629">
        <v>1937931.7204</v>
      </c>
      <c r="N19" s="629">
        <v>18568752.997230001</v>
      </c>
      <c r="O19" s="629">
        <v>0</v>
      </c>
      <c r="P19" s="629">
        <v>20000</v>
      </c>
      <c r="Q19" s="629">
        <v>0</v>
      </c>
      <c r="R19" s="629">
        <v>0</v>
      </c>
      <c r="S19" s="629">
        <v>20751050.625129998</v>
      </c>
    </row>
    <row r="20" spans="1:19" s="151" customFormat="1">
      <c r="A20" s="150">
        <v>13</v>
      </c>
      <c r="B20" s="1" t="s">
        <v>244</v>
      </c>
      <c r="C20" s="629">
        <v>0</v>
      </c>
      <c r="D20" s="629"/>
      <c r="E20" s="629">
        <v>0</v>
      </c>
      <c r="F20" s="629"/>
      <c r="G20" s="629">
        <v>0</v>
      </c>
      <c r="H20" s="629"/>
      <c r="I20" s="629">
        <v>0</v>
      </c>
      <c r="J20" s="629"/>
      <c r="K20" s="629">
        <v>0</v>
      </c>
      <c r="L20" s="629"/>
      <c r="M20" s="629">
        <v>0</v>
      </c>
      <c r="N20" s="629"/>
      <c r="O20" s="629">
        <v>0</v>
      </c>
      <c r="P20" s="629"/>
      <c r="Q20" s="629">
        <v>0</v>
      </c>
      <c r="R20" s="629"/>
      <c r="S20" s="629">
        <v>0</v>
      </c>
    </row>
    <row r="21" spans="1:19" s="151" customFormat="1">
      <c r="A21" s="150">
        <v>14</v>
      </c>
      <c r="B21" s="1" t="s">
        <v>105</v>
      </c>
      <c r="C21" s="629">
        <v>73516197.771599993</v>
      </c>
      <c r="D21" s="629">
        <v>0</v>
      </c>
      <c r="E21" s="629">
        <v>2662208.6762000001</v>
      </c>
      <c r="F21" s="629">
        <v>0</v>
      </c>
      <c r="G21" s="629">
        <v>0</v>
      </c>
      <c r="H21" s="629">
        <v>270593.79505000002</v>
      </c>
      <c r="I21" s="629">
        <v>0</v>
      </c>
      <c r="J21" s="629">
        <v>0</v>
      </c>
      <c r="K21" s="629">
        <v>0</v>
      </c>
      <c r="L21" s="629">
        <v>5743404.1836200021</v>
      </c>
      <c r="M21" s="629">
        <v>243008259.19286489</v>
      </c>
      <c r="N21" s="629">
        <v>14984939.667899994</v>
      </c>
      <c r="O21" s="629">
        <v>0</v>
      </c>
      <c r="P21" s="629">
        <v>241198.02765</v>
      </c>
      <c r="Q21" s="629">
        <v>17000000</v>
      </c>
      <c r="R21" s="629">
        <v>0</v>
      </c>
      <c r="S21" s="629">
        <v>305789698.6034624</v>
      </c>
    </row>
    <row r="22" spans="1:19" ht="13.5" thickBot="1">
      <c r="A22" s="152"/>
      <c r="B22" s="153" t="s">
        <v>106</v>
      </c>
      <c r="C22" s="154">
        <f>SUM(C8:C21)</f>
        <v>419652022.08160001</v>
      </c>
      <c r="D22" s="154">
        <f t="shared" ref="D22:J22" si="0">SUM(D8:D21)</f>
        <v>0</v>
      </c>
      <c r="E22" s="154">
        <f t="shared" si="0"/>
        <v>152446336.85690001</v>
      </c>
      <c r="F22" s="154">
        <f t="shared" si="0"/>
        <v>0</v>
      </c>
      <c r="G22" s="154">
        <f t="shared" si="0"/>
        <v>313183654.24820578</v>
      </c>
      <c r="H22" s="154">
        <f t="shared" si="0"/>
        <v>345815.25705000001</v>
      </c>
      <c r="I22" s="154">
        <f t="shared" si="0"/>
        <v>14233843.0565241</v>
      </c>
      <c r="J22" s="154">
        <f t="shared" si="0"/>
        <v>0</v>
      </c>
      <c r="K22" s="154">
        <f t="shared" ref="K22:S22" si="1">SUM(K8:K21)</f>
        <v>342601586.77410179</v>
      </c>
      <c r="L22" s="154">
        <f t="shared" si="1"/>
        <v>14248265.990310004</v>
      </c>
      <c r="M22" s="154">
        <f t="shared" si="1"/>
        <v>1598467114.2957296</v>
      </c>
      <c r="N22" s="154">
        <f t="shared" si="1"/>
        <v>203658430.57264137</v>
      </c>
      <c r="O22" s="154">
        <f t="shared" si="1"/>
        <v>62346746.665644094</v>
      </c>
      <c r="P22" s="154">
        <f t="shared" si="1"/>
        <v>1068246.04165</v>
      </c>
      <c r="Q22" s="154">
        <f t="shared" si="1"/>
        <v>18964857.425000001</v>
      </c>
      <c r="R22" s="154">
        <f t="shared" si="1"/>
        <v>0</v>
      </c>
      <c r="S22" s="285">
        <f t="shared" si="1"/>
        <v>2359639070.2916017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R7" activePane="bottomRight" state="frozen"/>
      <selection activeCell="B9" sqref="B9"/>
      <selection pane="topRight" activeCell="B9" sqref="B9"/>
      <selection pane="bottomLeft" activeCell="B9" sqref="B9"/>
      <selection pane="bottomRight" activeCell="T28" sqref="T28"/>
    </sheetView>
  </sheetViews>
  <sheetFormatPr defaultColWidth="9.140625" defaultRowHeight="12.75"/>
  <cols>
    <col min="1" max="1" width="10.42578125" style="4" bestFit="1" customWidth="1"/>
    <col min="2" max="2" width="63.7109375" style="4" bestFit="1" customWidth="1"/>
    <col min="3" max="3" width="19" style="4" customWidth="1"/>
    <col min="4" max="4" width="19.42578125" style="4" customWidth="1"/>
    <col min="5" max="5" width="31.140625" style="4" customWidth="1"/>
    <col min="6" max="6" width="29.140625" style="4" customWidth="1"/>
    <col min="7" max="7" width="28.42578125" style="4" customWidth="1"/>
    <col min="8" max="8" width="26.42578125" style="4" customWidth="1"/>
    <col min="9" max="9" width="23.7109375" style="4" customWidth="1"/>
    <col min="10" max="10" width="21.42578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30</v>
      </c>
      <c r="B1" s="3" t="str">
        <f>'Info '!C2</f>
        <v>JSC "BASISBANK"</v>
      </c>
    </row>
    <row r="2" spans="1:22">
      <c r="A2" s="2" t="s">
        <v>31</v>
      </c>
      <c r="B2" s="414">
        <f>'1. key ratios '!B2</f>
        <v>44834</v>
      </c>
    </row>
    <row r="4" spans="1:22" ht="13.5" thickBot="1">
      <c r="A4" s="4" t="s">
        <v>362</v>
      </c>
      <c r="B4" s="155" t="s">
        <v>92</v>
      </c>
      <c r="V4" s="37" t="s">
        <v>73</v>
      </c>
    </row>
    <row r="5" spans="1:22" ht="12.75" customHeight="1">
      <c r="A5" s="156"/>
      <c r="B5" s="157"/>
      <c r="C5" s="702" t="s">
        <v>273</v>
      </c>
      <c r="D5" s="703"/>
      <c r="E5" s="703"/>
      <c r="F5" s="703"/>
      <c r="G5" s="703"/>
      <c r="H5" s="703"/>
      <c r="I5" s="703"/>
      <c r="J5" s="703"/>
      <c r="K5" s="703"/>
      <c r="L5" s="704"/>
      <c r="M5" s="705" t="s">
        <v>274</v>
      </c>
      <c r="N5" s="706"/>
      <c r="O5" s="706"/>
      <c r="P5" s="706"/>
      <c r="Q5" s="706"/>
      <c r="R5" s="706"/>
      <c r="S5" s="707"/>
      <c r="T5" s="710" t="s">
        <v>360</v>
      </c>
      <c r="U5" s="710" t="s">
        <v>361</v>
      </c>
      <c r="V5" s="708" t="s">
        <v>118</v>
      </c>
    </row>
    <row r="6" spans="1:22" s="90" customFormat="1" ht="102">
      <c r="A6" s="87"/>
      <c r="B6" s="158"/>
      <c r="C6" s="159" t="s">
        <v>107</v>
      </c>
      <c r="D6" s="241" t="s">
        <v>108</v>
      </c>
      <c r="E6" s="184" t="s">
        <v>276</v>
      </c>
      <c r="F6" s="184" t="s">
        <v>277</v>
      </c>
      <c r="G6" s="241" t="s">
        <v>280</v>
      </c>
      <c r="H6" s="241" t="s">
        <v>275</v>
      </c>
      <c r="I6" s="241" t="s">
        <v>109</v>
      </c>
      <c r="J6" s="241" t="s">
        <v>110</v>
      </c>
      <c r="K6" s="160" t="s">
        <v>111</v>
      </c>
      <c r="L6" s="161" t="s">
        <v>112</v>
      </c>
      <c r="M6" s="159" t="s">
        <v>278</v>
      </c>
      <c r="N6" s="160" t="s">
        <v>113</v>
      </c>
      <c r="O6" s="160" t="s">
        <v>114</v>
      </c>
      <c r="P6" s="160" t="s">
        <v>115</v>
      </c>
      <c r="Q6" s="160" t="s">
        <v>116</v>
      </c>
      <c r="R6" s="160" t="s">
        <v>117</v>
      </c>
      <c r="S6" s="267" t="s">
        <v>279</v>
      </c>
      <c r="T6" s="711"/>
      <c r="U6" s="711"/>
      <c r="V6" s="709"/>
    </row>
    <row r="7" spans="1:22" s="151" customFormat="1">
      <c r="A7" s="162">
        <v>1</v>
      </c>
      <c r="B7" s="1" t="s">
        <v>93</v>
      </c>
      <c r="C7" s="630"/>
      <c r="D7" s="629">
        <v>0</v>
      </c>
      <c r="E7" s="629"/>
      <c r="F7" s="629"/>
      <c r="G7" s="629"/>
      <c r="H7" s="629"/>
      <c r="I7" s="629"/>
      <c r="J7" s="629"/>
      <c r="K7" s="629"/>
      <c r="L7" s="621"/>
      <c r="M7" s="630"/>
      <c r="N7" s="629"/>
      <c r="O7" s="629"/>
      <c r="P7" s="629"/>
      <c r="Q7" s="629"/>
      <c r="R7" s="629"/>
      <c r="S7" s="621"/>
      <c r="T7" s="631">
        <v>0</v>
      </c>
      <c r="U7" s="631"/>
      <c r="V7" s="163">
        <f>SUM(C7:S7)</f>
        <v>0</v>
      </c>
    </row>
    <row r="8" spans="1:22" s="151" customFormat="1">
      <c r="A8" s="162">
        <v>2</v>
      </c>
      <c r="B8" s="1" t="s">
        <v>94</v>
      </c>
      <c r="C8" s="630"/>
      <c r="D8" s="629">
        <v>0</v>
      </c>
      <c r="E8" s="629"/>
      <c r="F8" s="629"/>
      <c r="G8" s="629"/>
      <c r="H8" s="629"/>
      <c r="I8" s="629"/>
      <c r="J8" s="629"/>
      <c r="K8" s="629"/>
      <c r="L8" s="621"/>
      <c r="M8" s="630"/>
      <c r="N8" s="629"/>
      <c r="O8" s="629"/>
      <c r="P8" s="629"/>
      <c r="Q8" s="629"/>
      <c r="R8" s="629"/>
      <c r="S8" s="621"/>
      <c r="T8" s="631">
        <v>0</v>
      </c>
      <c r="U8" s="631"/>
      <c r="V8" s="163">
        <f t="shared" ref="V8:V20" si="0">SUM(C8:S8)</f>
        <v>0</v>
      </c>
    </row>
    <row r="9" spans="1:22" s="151" customFormat="1">
      <c r="A9" s="162">
        <v>3</v>
      </c>
      <c r="B9" s="1" t="s">
        <v>266</v>
      </c>
      <c r="C9" s="630"/>
      <c r="D9" s="629">
        <v>18.2</v>
      </c>
      <c r="E9" s="629"/>
      <c r="F9" s="629"/>
      <c r="G9" s="629"/>
      <c r="H9" s="629"/>
      <c r="I9" s="629"/>
      <c r="J9" s="629"/>
      <c r="K9" s="629"/>
      <c r="L9" s="621"/>
      <c r="M9" s="630"/>
      <c r="N9" s="629"/>
      <c r="O9" s="629"/>
      <c r="P9" s="629"/>
      <c r="Q9" s="629"/>
      <c r="R9" s="629"/>
      <c r="S9" s="621"/>
      <c r="T9" s="631">
        <v>18.2</v>
      </c>
      <c r="U9" s="631"/>
      <c r="V9" s="163">
        <f t="shared" si="0"/>
        <v>18.2</v>
      </c>
    </row>
    <row r="10" spans="1:22" s="151" customFormat="1">
      <c r="A10" s="162">
        <v>4</v>
      </c>
      <c r="B10" s="1" t="s">
        <v>95</v>
      </c>
      <c r="C10" s="630"/>
      <c r="D10" s="629">
        <v>0</v>
      </c>
      <c r="E10" s="629"/>
      <c r="F10" s="629"/>
      <c r="G10" s="629"/>
      <c r="H10" s="629"/>
      <c r="I10" s="629"/>
      <c r="J10" s="629"/>
      <c r="K10" s="629"/>
      <c r="L10" s="621"/>
      <c r="M10" s="630"/>
      <c r="N10" s="629"/>
      <c r="O10" s="629"/>
      <c r="P10" s="629"/>
      <c r="Q10" s="629"/>
      <c r="R10" s="629"/>
      <c r="S10" s="621"/>
      <c r="T10" s="631">
        <v>0</v>
      </c>
      <c r="U10" s="631"/>
      <c r="V10" s="163">
        <f t="shared" si="0"/>
        <v>0</v>
      </c>
    </row>
    <row r="11" spans="1:22" s="151" customFormat="1">
      <c r="A11" s="162">
        <v>5</v>
      </c>
      <c r="B11" s="1" t="s">
        <v>96</v>
      </c>
      <c r="C11" s="630"/>
      <c r="D11" s="629">
        <v>0</v>
      </c>
      <c r="E11" s="629"/>
      <c r="F11" s="629"/>
      <c r="G11" s="629"/>
      <c r="H11" s="629"/>
      <c r="I11" s="629"/>
      <c r="J11" s="629"/>
      <c r="K11" s="629"/>
      <c r="L11" s="621"/>
      <c r="M11" s="630"/>
      <c r="N11" s="629"/>
      <c r="O11" s="629"/>
      <c r="P11" s="629"/>
      <c r="Q11" s="629"/>
      <c r="R11" s="629"/>
      <c r="S11" s="621"/>
      <c r="T11" s="631">
        <v>0</v>
      </c>
      <c r="U11" s="631"/>
      <c r="V11" s="163">
        <f t="shared" si="0"/>
        <v>0</v>
      </c>
    </row>
    <row r="12" spans="1:22" s="151" customFormat="1">
      <c r="A12" s="162">
        <v>6</v>
      </c>
      <c r="B12" s="1" t="s">
        <v>97</v>
      </c>
      <c r="C12" s="630"/>
      <c r="D12" s="629">
        <v>0</v>
      </c>
      <c r="E12" s="629"/>
      <c r="F12" s="629"/>
      <c r="G12" s="629"/>
      <c r="H12" s="629"/>
      <c r="I12" s="629"/>
      <c r="J12" s="629"/>
      <c r="K12" s="629"/>
      <c r="L12" s="621"/>
      <c r="M12" s="630"/>
      <c r="N12" s="629"/>
      <c r="O12" s="629"/>
      <c r="P12" s="629"/>
      <c r="Q12" s="629"/>
      <c r="R12" s="629"/>
      <c r="S12" s="621"/>
      <c r="T12" s="631">
        <v>0</v>
      </c>
      <c r="U12" s="631"/>
      <c r="V12" s="163">
        <f t="shared" si="0"/>
        <v>0</v>
      </c>
    </row>
    <row r="13" spans="1:22" s="151" customFormat="1">
      <c r="A13" s="162">
        <v>7</v>
      </c>
      <c r="B13" s="1" t="s">
        <v>98</v>
      </c>
      <c r="C13" s="630"/>
      <c r="D13" s="629">
        <v>25424350.904134519</v>
      </c>
      <c r="E13" s="629"/>
      <c r="F13" s="629"/>
      <c r="G13" s="629"/>
      <c r="H13" s="629"/>
      <c r="I13" s="629"/>
      <c r="J13" s="629"/>
      <c r="K13" s="629"/>
      <c r="L13" s="621"/>
      <c r="M13" s="630"/>
      <c r="N13" s="629"/>
      <c r="O13" s="629"/>
      <c r="P13" s="629"/>
      <c r="Q13" s="629"/>
      <c r="R13" s="629"/>
      <c r="S13" s="621"/>
      <c r="T13" s="631">
        <v>13612407.637292899</v>
      </c>
      <c r="U13" s="631">
        <v>11811943.266841622</v>
      </c>
      <c r="V13" s="163">
        <f t="shared" si="0"/>
        <v>25424350.904134519</v>
      </c>
    </row>
    <row r="14" spans="1:22" s="151" customFormat="1">
      <c r="A14" s="162">
        <v>8</v>
      </c>
      <c r="B14" s="1" t="s">
        <v>99</v>
      </c>
      <c r="C14" s="630"/>
      <c r="D14" s="629">
        <v>1377022.1309914999</v>
      </c>
      <c r="E14" s="629"/>
      <c r="F14" s="629"/>
      <c r="G14" s="629"/>
      <c r="H14" s="629"/>
      <c r="I14" s="629"/>
      <c r="J14" s="629"/>
      <c r="K14" s="629"/>
      <c r="L14" s="621"/>
      <c r="M14" s="630"/>
      <c r="N14" s="629"/>
      <c r="O14" s="629"/>
      <c r="P14" s="629"/>
      <c r="Q14" s="629"/>
      <c r="R14" s="629"/>
      <c r="S14" s="621"/>
      <c r="T14" s="631">
        <v>1291831.7309915</v>
      </c>
      <c r="U14" s="631">
        <v>85190.399999999994</v>
      </c>
      <c r="V14" s="163">
        <f t="shared" si="0"/>
        <v>1377022.1309914999</v>
      </c>
    </row>
    <row r="15" spans="1:22" s="151" customFormat="1">
      <c r="A15" s="162">
        <v>9</v>
      </c>
      <c r="B15" s="1" t="s">
        <v>100</v>
      </c>
      <c r="C15" s="630"/>
      <c r="D15" s="629">
        <v>0</v>
      </c>
      <c r="E15" s="629"/>
      <c r="F15" s="629"/>
      <c r="G15" s="629"/>
      <c r="H15" s="629"/>
      <c r="I15" s="629"/>
      <c r="J15" s="629"/>
      <c r="K15" s="629"/>
      <c r="L15" s="621"/>
      <c r="M15" s="630"/>
      <c r="N15" s="629"/>
      <c r="O15" s="629"/>
      <c r="P15" s="629"/>
      <c r="Q15" s="629"/>
      <c r="R15" s="629"/>
      <c r="S15" s="621"/>
      <c r="T15" s="631">
        <v>0</v>
      </c>
      <c r="U15" s="631">
        <v>0</v>
      </c>
      <c r="V15" s="163">
        <f t="shared" si="0"/>
        <v>0</v>
      </c>
    </row>
    <row r="16" spans="1:22" s="151" customFormat="1">
      <c r="A16" s="162">
        <v>10</v>
      </c>
      <c r="B16" s="1" t="s">
        <v>101</v>
      </c>
      <c r="C16" s="630"/>
      <c r="D16" s="629">
        <v>0</v>
      </c>
      <c r="E16" s="629"/>
      <c r="F16" s="629"/>
      <c r="G16" s="629"/>
      <c r="H16" s="629"/>
      <c r="I16" s="629"/>
      <c r="J16" s="629"/>
      <c r="K16" s="629"/>
      <c r="L16" s="621"/>
      <c r="M16" s="630"/>
      <c r="N16" s="629"/>
      <c r="O16" s="629"/>
      <c r="P16" s="629"/>
      <c r="Q16" s="629"/>
      <c r="R16" s="629"/>
      <c r="S16" s="621"/>
      <c r="T16" s="631">
        <v>0</v>
      </c>
      <c r="U16" s="631"/>
      <c r="V16" s="163">
        <f t="shared" si="0"/>
        <v>0</v>
      </c>
    </row>
    <row r="17" spans="1:22" s="151" customFormat="1">
      <c r="A17" s="162">
        <v>11</v>
      </c>
      <c r="B17" s="1" t="s">
        <v>102</v>
      </c>
      <c r="C17" s="630"/>
      <c r="D17" s="629">
        <v>12897263.360295299</v>
      </c>
      <c r="E17" s="629"/>
      <c r="F17" s="629"/>
      <c r="G17" s="629"/>
      <c r="H17" s="629"/>
      <c r="I17" s="629"/>
      <c r="J17" s="629"/>
      <c r="K17" s="629"/>
      <c r="L17" s="621"/>
      <c r="M17" s="630"/>
      <c r="N17" s="629"/>
      <c r="O17" s="629"/>
      <c r="P17" s="629"/>
      <c r="Q17" s="629"/>
      <c r="R17" s="629"/>
      <c r="S17" s="621"/>
      <c r="T17" s="631">
        <v>12897263.360295299</v>
      </c>
      <c r="U17" s="631">
        <v>0</v>
      </c>
      <c r="V17" s="163">
        <f t="shared" si="0"/>
        <v>12897263.360295299</v>
      </c>
    </row>
    <row r="18" spans="1:22" s="151" customFormat="1">
      <c r="A18" s="162">
        <v>12</v>
      </c>
      <c r="B18" s="1" t="s">
        <v>103</v>
      </c>
      <c r="C18" s="630"/>
      <c r="D18" s="629">
        <v>1204600.7881820002</v>
      </c>
      <c r="E18" s="629"/>
      <c r="F18" s="629"/>
      <c r="G18" s="629"/>
      <c r="H18" s="629"/>
      <c r="I18" s="629"/>
      <c r="J18" s="629"/>
      <c r="K18" s="629"/>
      <c r="L18" s="621"/>
      <c r="M18" s="630"/>
      <c r="N18" s="629"/>
      <c r="O18" s="629"/>
      <c r="P18" s="629"/>
      <c r="Q18" s="629"/>
      <c r="R18" s="629"/>
      <c r="S18" s="621"/>
      <c r="T18" s="631">
        <v>73.599999999999994</v>
      </c>
      <c r="U18" s="631">
        <v>1204527.1881820001</v>
      </c>
      <c r="V18" s="163">
        <f t="shared" si="0"/>
        <v>1204600.7881820002</v>
      </c>
    </row>
    <row r="19" spans="1:22" s="151" customFormat="1">
      <c r="A19" s="162">
        <v>13</v>
      </c>
      <c r="B19" s="1" t="s">
        <v>104</v>
      </c>
      <c r="C19" s="630"/>
      <c r="D19" s="629">
        <v>0</v>
      </c>
      <c r="E19" s="629"/>
      <c r="F19" s="629"/>
      <c r="G19" s="629"/>
      <c r="H19" s="629"/>
      <c r="I19" s="629"/>
      <c r="J19" s="629"/>
      <c r="K19" s="629"/>
      <c r="L19" s="621"/>
      <c r="M19" s="630"/>
      <c r="N19" s="629"/>
      <c r="O19" s="629"/>
      <c r="P19" s="629"/>
      <c r="Q19" s="629"/>
      <c r="R19" s="629"/>
      <c r="S19" s="621"/>
      <c r="T19" s="631">
        <v>0</v>
      </c>
      <c r="U19" s="631"/>
      <c r="V19" s="163">
        <f t="shared" si="0"/>
        <v>0</v>
      </c>
    </row>
    <row r="20" spans="1:22" s="151" customFormat="1">
      <c r="A20" s="162">
        <v>14</v>
      </c>
      <c r="B20" s="1" t="s">
        <v>105</v>
      </c>
      <c r="C20" s="630"/>
      <c r="D20" s="629">
        <v>2390470.6479978999</v>
      </c>
      <c r="E20" s="629"/>
      <c r="F20" s="629"/>
      <c r="G20" s="629"/>
      <c r="H20" s="629"/>
      <c r="I20" s="629"/>
      <c r="J20" s="629"/>
      <c r="K20" s="629"/>
      <c r="L20" s="621"/>
      <c r="M20" s="630"/>
      <c r="N20" s="629"/>
      <c r="O20" s="629"/>
      <c r="P20" s="629"/>
      <c r="Q20" s="629"/>
      <c r="R20" s="629"/>
      <c r="S20" s="621"/>
      <c r="T20" s="631">
        <v>1273803.4694310999</v>
      </c>
      <c r="U20" s="631">
        <v>1116667.1785668</v>
      </c>
      <c r="V20" s="163">
        <f t="shared" si="0"/>
        <v>2390470.6479978999</v>
      </c>
    </row>
    <row r="21" spans="1:22" ht="13.5" thickBot="1">
      <c r="A21" s="152"/>
      <c r="B21" s="164" t="s">
        <v>106</v>
      </c>
      <c r="C21" s="165">
        <f>SUM(C7:C20)</f>
        <v>0</v>
      </c>
      <c r="D21" s="154">
        <f t="shared" ref="D21:V21" si="1">SUM(D7:D20)</f>
        <v>43293726.031601213</v>
      </c>
      <c r="E21" s="154">
        <f t="shared" si="1"/>
        <v>0</v>
      </c>
      <c r="F21" s="154">
        <f t="shared" si="1"/>
        <v>0</v>
      </c>
      <c r="G21" s="154">
        <f t="shared" si="1"/>
        <v>0</v>
      </c>
      <c r="H21" s="154">
        <f t="shared" si="1"/>
        <v>0</v>
      </c>
      <c r="I21" s="154">
        <f t="shared" si="1"/>
        <v>0</v>
      </c>
      <c r="J21" s="154">
        <f t="shared" si="1"/>
        <v>0</v>
      </c>
      <c r="K21" s="154">
        <f t="shared" si="1"/>
        <v>0</v>
      </c>
      <c r="L21" s="166">
        <f t="shared" si="1"/>
        <v>0</v>
      </c>
      <c r="M21" s="165">
        <f t="shared" si="1"/>
        <v>0</v>
      </c>
      <c r="N21" s="154">
        <f t="shared" si="1"/>
        <v>0</v>
      </c>
      <c r="O21" s="154">
        <f t="shared" si="1"/>
        <v>0</v>
      </c>
      <c r="P21" s="154">
        <f t="shared" si="1"/>
        <v>0</v>
      </c>
      <c r="Q21" s="154">
        <f t="shared" si="1"/>
        <v>0</v>
      </c>
      <c r="R21" s="154">
        <f t="shared" si="1"/>
        <v>0</v>
      </c>
      <c r="S21" s="166">
        <f>SUM(S7:S20)</f>
        <v>0</v>
      </c>
      <c r="T21" s="166">
        <f>SUM(T7:T20)</f>
        <v>29075397.998010796</v>
      </c>
      <c r="U21" s="166">
        <f t="shared" ref="U21" si="2">SUM(U7:U20)</f>
        <v>14218328.033590423</v>
      </c>
      <c r="V21" s="167">
        <f t="shared" si="1"/>
        <v>43293726.031601213</v>
      </c>
    </row>
    <row r="24" spans="1:22">
      <c r="A24" s="7"/>
      <c r="B24" s="7"/>
      <c r="C24" s="63"/>
      <c r="D24" s="63"/>
      <c r="E24" s="63"/>
    </row>
    <row r="25" spans="1:22">
      <c r="A25" s="168"/>
      <c r="B25" s="168"/>
      <c r="C25" s="7"/>
      <c r="D25" s="63"/>
      <c r="E25" s="63"/>
    </row>
    <row r="26" spans="1:22">
      <c r="A26" s="168"/>
      <c r="B26" s="64"/>
      <c r="C26" s="7"/>
      <c r="D26" s="63"/>
      <c r="E26" s="63"/>
    </row>
    <row r="27" spans="1:22">
      <c r="A27" s="168"/>
      <c r="B27" s="168"/>
      <c r="C27" s="7"/>
      <c r="D27" s="63"/>
      <c r="E27" s="63"/>
    </row>
    <row r="28" spans="1:22">
      <c r="A28" s="168"/>
      <c r="B28" s="64"/>
      <c r="C28" s="7"/>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xSplit="1" ySplit="7" topLeftCell="B8" activePane="bottomRight" state="frozen"/>
      <selection activeCell="B9" sqref="B9"/>
      <selection pane="topRight" activeCell="B9" sqref="B9"/>
      <selection pane="bottomLeft" activeCell="B9" sqref="B9"/>
      <selection pane="bottomRight" activeCell="J40" sqref="J40"/>
    </sheetView>
  </sheetViews>
  <sheetFormatPr defaultColWidth="9.140625" defaultRowHeight="12.75"/>
  <cols>
    <col min="1" max="1" width="10.42578125" style="4" bestFit="1" customWidth="1"/>
    <col min="2" max="2" width="101.85546875" style="4" customWidth="1"/>
    <col min="3" max="3" width="13.7109375" style="276" customWidth="1"/>
    <col min="4" max="4" width="14.85546875" style="276" bestFit="1" customWidth="1"/>
    <col min="5" max="5" width="17.7109375" style="276" customWidth="1"/>
    <col min="6" max="6" width="15.85546875" style="276" customWidth="1"/>
    <col min="7" max="7" width="17.42578125" style="276" customWidth="1"/>
    <col min="8" max="8" width="15.28515625" style="276" customWidth="1"/>
    <col min="9" max="16384" width="9.140625" style="35"/>
  </cols>
  <sheetData>
    <row r="1" spans="1:9">
      <c r="A1" s="2" t="s">
        <v>30</v>
      </c>
      <c r="B1" s="4" t="str">
        <f>'Info '!C2</f>
        <v>JSC "BASISBANK"</v>
      </c>
      <c r="C1" s="3"/>
    </row>
    <row r="2" spans="1:9">
      <c r="A2" s="2" t="s">
        <v>31</v>
      </c>
      <c r="C2" s="414">
        <f>'1. key ratios '!B2</f>
        <v>44834</v>
      </c>
    </row>
    <row r="4" spans="1:9" ht="13.5" thickBot="1">
      <c r="A4" s="2" t="s">
        <v>250</v>
      </c>
      <c r="B4" s="155" t="s">
        <v>372</v>
      </c>
    </row>
    <row r="5" spans="1:9">
      <c r="A5" s="156"/>
      <c r="B5" s="169"/>
      <c r="C5" s="277" t="s">
        <v>0</v>
      </c>
      <c r="D5" s="277" t="s">
        <v>1</v>
      </c>
      <c r="E5" s="277" t="s">
        <v>2</v>
      </c>
      <c r="F5" s="277" t="s">
        <v>3</v>
      </c>
      <c r="G5" s="278" t="s">
        <v>4</v>
      </c>
      <c r="H5" s="279" t="s">
        <v>5</v>
      </c>
      <c r="I5" s="170"/>
    </row>
    <row r="6" spans="1:9" s="170" customFormat="1" ht="12.75" customHeight="1">
      <c r="A6" s="171"/>
      <c r="B6" s="714" t="s">
        <v>249</v>
      </c>
      <c r="C6" s="716" t="s">
        <v>364</v>
      </c>
      <c r="D6" s="718" t="s">
        <v>363</v>
      </c>
      <c r="E6" s="719"/>
      <c r="F6" s="716" t="s">
        <v>368</v>
      </c>
      <c r="G6" s="716" t="s">
        <v>369</v>
      </c>
      <c r="H6" s="712" t="s">
        <v>367</v>
      </c>
    </row>
    <row r="7" spans="1:9" ht="38.25">
      <c r="A7" s="173"/>
      <c r="B7" s="715"/>
      <c r="C7" s="717"/>
      <c r="D7" s="280" t="s">
        <v>366</v>
      </c>
      <c r="E7" s="280" t="s">
        <v>365</v>
      </c>
      <c r="F7" s="717"/>
      <c r="G7" s="717"/>
      <c r="H7" s="713"/>
      <c r="I7" s="170"/>
    </row>
    <row r="8" spans="1:9">
      <c r="A8" s="171">
        <v>1</v>
      </c>
      <c r="B8" s="1" t="s">
        <v>93</v>
      </c>
      <c r="C8" s="436">
        <v>556467218.6099</v>
      </c>
      <c r="D8" s="449"/>
      <c r="E8" s="436"/>
      <c r="F8" s="436">
        <v>210331394.2999</v>
      </c>
      <c r="G8" s="632">
        <v>210331394.2999</v>
      </c>
      <c r="H8" s="282">
        <f>G8/(C8+E8)</f>
        <v>0.37797625316604416</v>
      </c>
    </row>
    <row r="9" spans="1:9" ht="15" customHeight="1">
      <c r="A9" s="171">
        <v>2</v>
      </c>
      <c r="B9" s="1" t="s">
        <v>94</v>
      </c>
      <c r="C9" s="436">
        <v>0</v>
      </c>
      <c r="D9" s="449"/>
      <c r="E9" s="436"/>
      <c r="F9" s="436">
        <v>0</v>
      </c>
      <c r="G9" s="632">
        <v>0</v>
      </c>
      <c r="H9" s="282"/>
    </row>
    <row r="10" spans="1:9">
      <c r="A10" s="171">
        <v>3</v>
      </c>
      <c r="B10" s="1" t="s">
        <v>266</v>
      </c>
      <c r="C10" s="436">
        <v>50092708.466200002</v>
      </c>
      <c r="D10" s="449">
        <v>0</v>
      </c>
      <c r="E10" s="436">
        <v>0</v>
      </c>
      <c r="F10" s="436">
        <v>50092708.466200002</v>
      </c>
      <c r="G10" s="632">
        <v>50092690.266199999</v>
      </c>
      <c r="H10" s="282">
        <f t="shared" ref="H9:H21" si="0">G10/(C10+E10)</f>
        <v>0.99999963667366842</v>
      </c>
    </row>
    <row r="11" spans="1:9">
      <c r="A11" s="171">
        <v>4</v>
      </c>
      <c r="B11" s="1" t="s">
        <v>95</v>
      </c>
      <c r="C11" s="436">
        <v>0</v>
      </c>
      <c r="D11" s="449"/>
      <c r="E11" s="436"/>
      <c r="F11" s="436">
        <v>0</v>
      </c>
      <c r="G11" s="632">
        <v>0</v>
      </c>
      <c r="H11" s="282"/>
    </row>
    <row r="12" spans="1:9">
      <c r="A12" s="171">
        <v>5</v>
      </c>
      <c r="B12" s="1" t="s">
        <v>96</v>
      </c>
      <c r="C12" s="436">
        <v>0</v>
      </c>
      <c r="D12" s="449"/>
      <c r="E12" s="436"/>
      <c r="F12" s="436">
        <v>0</v>
      </c>
      <c r="G12" s="632">
        <v>0</v>
      </c>
      <c r="H12" s="282"/>
    </row>
    <row r="13" spans="1:9">
      <c r="A13" s="171">
        <v>6</v>
      </c>
      <c r="B13" s="1" t="s">
        <v>97</v>
      </c>
      <c r="C13" s="436">
        <v>156553632.75669998</v>
      </c>
      <c r="D13" s="449"/>
      <c r="E13" s="436"/>
      <c r="F13" s="436">
        <v>33609053.642940007</v>
      </c>
      <c r="G13" s="632">
        <v>33609053.642940007</v>
      </c>
      <c r="H13" s="282">
        <f t="shared" si="0"/>
        <v>0.21468076499490651</v>
      </c>
    </row>
    <row r="14" spans="1:9">
      <c r="A14" s="171">
        <v>7</v>
      </c>
      <c r="B14" s="1" t="s">
        <v>98</v>
      </c>
      <c r="C14" s="436">
        <v>1014571489.3337396</v>
      </c>
      <c r="D14" s="449">
        <v>304838054.66970277</v>
      </c>
      <c r="E14" s="436">
        <v>178115639.87820145</v>
      </c>
      <c r="F14" s="436">
        <v>1190961278.1324685</v>
      </c>
      <c r="G14" s="632">
        <v>1165536927.228334</v>
      </c>
      <c r="H14" s="282">
        <f t="shared" si="0"/>
        <v>0.97723610717460629</v>
      </c>
    </row>
    <row r="15" spans="1:9">
      <c r="A15" s="171">
        <v>8</v>
      </c>
      <c r="B15" s="1" t="s">
        <v>99</v>
      </c>
      <c r="C15" s="436">
        <v>342601586.77410179</v>
      </c>
      <c r="D15" s="449">
        <v>864091.6400000006</v>
      </c>
      <c r="E15" s="436">
        <v>522602.47500000044</v>
      </c>
      <c r="F15" s="436">
        <v>257397121.96432635</v>
      </c>
      <c r="G15" s="632">
        <v>256020099.83333483</v>
      </c>
      <c r="H15" s="282">
        <f t="shared" si="0"/>
        <v>0.74614413047827699</v>
      </c>
    </row>
    <row r="16" spans="1:9">
      <c r="A16" s="171">
        <v>9</v>
      </c>
      <c r="B16" s="1" t="s">
        <v>100</v>
      </c>
      <c r="C16" s="436">
        <v>313183654.24820578</v>
      </c>
      <c r="D16" s="449">
        <v>0</v>
      </c>
      <c r="E16" s="436">
        <v>0</v>
      </c>
      <c r="F16" s="436">
        <v>109614278.98687202</v>
      </c>
      <c r="G16" s="632">
        <v>109614278.98687202</v>
      </c>
      <c r="H16" s="282">
        <f t="shared" si="0"/>
        <v>0.35</v>
      </c>
    </row>
    <row r="17" spans="1:8">
      <c r="A17" s="171">
        <v>10</v>
      </c>
      <c r="B17" s="1" t="s">
        <v>101</v>
      </c>
      <c r="C17" s="436">
        <v>43376234.8638952</v>
      </c>
      <c r="D17" s="449">
        <v>0</v>
      </c>
      <c r="E17" s="436">
        <v>0</v>
      </c>
      <c r="F17" s="436">
        <v>50346490.947620697</v>
      </c>
      <c r="G17" s="632">
        <v>50346490.947620697</v>
      </c>
      <c r="H17" s="282">
        <f t="shared" si="0"/>
        <v>1.1606929717527716</v>
      </c>
    </row>
    <row r="18" spans="1:8">
      <c r="A18" s="171">
        <v>11</v>
      </c>
      <c r="B18" s="1" t="s">
        <v>102</v>
      </c>
      <c r="C18" s="436">
        <v>106925038.98989789</v>
      </c>
      <c r="D18" s="449">
        <v>941389.12999999942</v>
      </c>
      <c r="E18" s="436">
        <v>567805.62699999893</v>
      </c>
      <c r="F18" s="436">
        <v>130745994.62268239</v>
      </c>
      <c r="G18" s="632">
        <v>117848731.2623871</v>
      </c>
      <c r="H18" s="282">
        <f t="shared" si="0"/>
        <v>1.0963402418309549</v>
      </c>
    </row>
    <row r="19" spans="1:8">
      <c r="A19" s="171">
        <v>12</v>
      </c>
      <c r="B19" s="1" t="s">
        <v>103</v>
      </c>
      <c r="C19" s="436">
        <v>1937931.7204</v>
      </c>
      <c r="D19" s="449">
        <v>41057124.875700004</v>
      </c>
      <c r="E19" s="436">
        <v>18874574.207229994</v>
      </c>
      <c r="F19" s="436">
        <v>20751050.625129998</v>
      </c>
      <c r="G19" s="632">
        <v>19546449.836947996</v>
      </c>
      <c r="H19" s="282">
        <f t="shared" si="0"/>
        <v>0.93916849344887288</v>
      </c>
    </row>
    <row r="20" spans="1:8">
      <c r="A20" s="171">
        <v>13</v>
      </c>
      <c r="B20" s="1" t="s">
        <v>244</v>
      </c>
      <c r="C20" s="436">
        <v>0</v>
      </c>
      <c r="D20" s="449"/>
      <c r="E20" s="436"/>
      <c r="F20" s="436">
        <v>0</v>
      </c>
      <c r="G20" s="632">
        <v>0</v>
      </c>
      <c r="H20" s="282"/>
    </row>
    <row r="21" spans="1:8">
      <c r="A21" s="171">
        <v>14</v>
      </c>
      <c r="B21" s="1" t="s">
        <v>105</v>
      </c>
      <c r="C21" s="436">
        <v>336186665.64066494</v>
      </c>
      <c r="D21" s="449">
        <v>32880439.88420007</v>
      </c>
      <c r="E21" s="436">
        <v>21240135.67422004</v>
      </c>
      <c r="F21" s="436">
        <v>305789698.6034624</v>
      </c>
      <c r="G21" s="632">
        <v>303399227.95546454</v>
      </c>
      <c r="H21" s="282">
        <f t="shared" si="0"/>
        <v>0.84884297103444306</v>
      </c>
    </row>
    <row r="22" spans="1:8" ht="13.5" thickBot="1">
      <c r="A22" s="174"/>
      <c r="B22" s="175" t="s">
        <v>106</v>
      </c>
      <c r="C22" s="281">
        <f>SUM(C8:C21)</f>
        <v>2921896161.4037051</v>
      </c>
      <c r="D22" s="281">
        <f>SUM(D8:D21)</f>
        <v>380581100.19960284</v>
      </c>
      <c r="E22" s="281">
        <f>SUM(E8:E21)</f>
        <v>219320757.86165148</v>
      </c>
      <c r="F22" s="281">
        <f>SUM(F8:F21)</f>
        <v>2359639070.2916021</v>
      </c>
      <c r="G22" s="281">
        <f>SUM(G8:G21)</f>
        <v>2316345344.2600007</v>
      </c>
      <c r="H22" s="283">
        <f>G22/(C22+E22)</f>
        <v>0.73740381635335439</v>
      </c>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42578125" style="276" bestFit="1" customWidth="1"/>
    <col min="2" max="2" width="104.140625" style="276" customWidth="1"/>
    <col min="3" max="5" width="13.5703125" style="276" bestFit="1" customWidth="1"/>
    <col min="6" max="11" width="12.7109375" style="276" customWidth="1"/>
    <col min="12" max="16384" width="9.140625" style="276"/>
  </cols>
  <sheetData>
    <row r="1" spans="1:11">
      <c r="A1" s="276" t="s">
        <v>30</v>
      </c>
      <c r="B1" s="3" t="str">
        <f>'Info '!C2</f>
        <v>JSC "BASISBANK"</v>
      </c>
    </row>
    <row r="2" spans="1:11">
      <c r="A2" s="276" t="s">
        <v>31</v>
      </c>
      <c r="B2" s="414">
        <f>'1. key ratios '!B2</f>
        <v>44834</v>
      </c>
      <c r="C2" s="296"/>
      <c r="D2" s="296"/>
    </row>
    <row r="3" spans="1:11">
      <c r="B3" s="296"/>
      <c r="C3" s="296"/>
      <c r="D3" s="296"/>
    </row>
    <row r="4" spans="1:11" ht="13.5" thickBot="1">
      <c r="A4" s="276" t="s">
        <v>246</v>
      </c>
      <c r="B4" s="323" t="s">
        <v>373</v>
      </c>
      <c r="C4" s="296"/>
      <c r="D4" s="296"/>
    </row>
    <row r="5" spans="1:11" ht="30" customHeight="1">
      <c r="A5" s="720"/>
      <c r="B5" s="721"/>
      <c r="C5" s="722" t="s">
        <v>425</v>
      </c>
      <c r="D5" s="722"/>
      <c r="E5" s="722"/>
      <c r="F5" s="722" t="s">
        <v>426</v>
      </c>
      <c r="G5" s="722"/>
      <c r="H5" s="722"/>
      <c r="I5" s="722" t="s">
        <v>427</v>
      </c>
      <c r="J5" s="722"/>
      <c r="K5" s="723"/>
    </row>
    <row r="6" spans="1:11">
      <c r="A6" s="297"/>
      <c r="B6" s="298"/>
      <c r="C6" s="42" t="s">
        <v>69</v>
      </c>
      <c r="D6" s="42" t="s">
        <v>70</v>
      </c>
      <c r="E6" s="42" t="s">
        <v>71</v>
      </c>
      <c r="F6" s="42" t="s">
        <v>69</v>
      </c>
      <c r="G6" s="42" t="s">
        <v>70</v>
      </c>
      <c r="H6" s="42" t="s">
        <v>71</v>
      </c>
      <c r="I6" s="42" t="s">
        <v>69</v>
      </c>
      <c r="J6" s="42" t="s">
        <v>70</v>
      </c>
      <c r="K6" s="42" t="s">
        <v>71</v>
      </c>
    </row>
    <row r="7" spans="1:11">
      <c r="A7" s="299" t="s">
        <v>376</v>
      </c>
      <c r="B7" s="300"/>
      <c r="C7" s="300"/>
      <c r="D7" s="300"/>
      <c r="E7" s="300"/>
      <c r="F7" s="300"/>
      <c r="G7" s="300"/>
      <c r="H7" s="300"/>
      <c r="I7" s="300"/>
      <c r="J7" s="300"/>
      <c r="K7" s="301"/>
    </row>
    <row r="8" spans="1:11">
      <c r="A8" s="302">
        <v>1</v>
      </c>
      <c r="B8" s="303" t="s">
        <v>374</v>
      </c>
      <c r="C8" s="304"/>
      <c r="D8" s="304"/>
      <c r="E8" s="304"/>
      <c r="F8" s="637">
        <v>220869892.42315221</v>
      </c>
      <c r="G8" s="637">
        <v>403989030.63084245</v>
      </c>
      <c r="H8" s="637">
        <v>624858923.05399466</v>
      </c>
      <c r="I8" s="637">
        <v>217718013.89206541</v>
      </c>
      <c r="J8" s="637">
        <v>236712060.2435078</v>
      </c>
      <c r="K8" s="638">
        <v>454430074.13557321</v>
      </c>
    </row>
    <row r="9" spans="1:11">
      <c r="A9" s="299" t="s">
        <v>377</v>
      </c>
      <c r="B9" s="300"/>
      <c r="C9" s="300"/>
      <c r="D9" s="300"/>
      <c r="E9" s="300"/>
      <c r="F9" s="634"/>
      <c r="G9" s="634"/>
      <c r="H9" s="634"/>
      <c r="I9" s="634"/>
      <c r="J9" s="634"/>
      <c r="K9" s="639"/>
    </row>
    <row r="10" spans="1:11">
      <c r="A10" s="305">
        <v>2</v>
      </c>
      <c r="B10" s="306" t="s">
        <v>385</v>
      </c>
      <c r="C10" s="450">
        <v>219464777.10551631</v>
      </c>
      <c r="D10" s="633">
        <v>600616568.77351105</v>
      </c>
      <c r="E10" s="633">
        <v>820081345.87902737</v>
      </c>
      <c r="F10" s="633">
        <v>31227313.016225137</v>
      </c>
      <c r="G10" s="633">
        <v>102939176.10897246</v>
      </c>
      <c r="H10" s="633">
        <v>134166489.12519759</v>
      </c>
      <c r="I10" s="633">
        <v>4615276.5210856702</v>
      </c>
      <c r="J10" s="633">
        <v>15591361.938757384</v>
      </c>
      <c r="K10" s="640">
        <v>20206638.459843054</v>
      </c>
    </row>
    <row r="11" spans="1:11">
      <c r="A11" s="305">
        <v>3</v>
      </c>
      <c r="B11" s="306" t="s">
        <v>379</v>
      </c>
      <c r="C11" s="450">
        <v>604764568.53329718</v>
      </c>
      <c r="D11" s="633">
        <v>701119747.97054851</v>
      </c>
      <c r="E11" s="633">
        <v>1305884316.5038457</v>
      </c>
      <c r="F11" s="633">
        <v>184946311.50614575</v>
      </c>
      <c r="G11" s="633">
        <v>173489579.64331901</v>
      </c>
      <c r="H11" s="633">
        <v>358435891.14946473</v>
      </c>
      <c r="I11" s="633">
        <v>143573536.17168587</v>
      </c>
      <c r="J11" s="633">
        <v>142691641.76396403</v>
      </c>
      <c r="K11" s="640">
        <v>286265177.93564987</v>
      </c>
    </row>
    <row r="12" spans="1:11">
      <c r="A12" s="305">
        <v>4</v>
      </c>
      <c r="B12" s="306" t="s">
        <v>380</v>
      </c>
      <c r="C12" s="450">
        <v>303602717.39130431</v>
      </c>
      <c r="D12" s="633">
        <v>0</v>
      </c>
      <c r="E12" s="633">
        <v>303602717.39130431</v>
      </c>
      <c r="F12" s="633">
        <v>0</v>
      </c>
      <c r="G12" s="633">
        <v>0</v>
      </c>
      <c r="H12" s="633">
        <v>0</v>
      </c>
      <c r="I12" s="633">
        <v>0</v>
      </c>
      <c r="J12" s="633">
        <v>0</v>
      </c>
      <c r="K12" s="640">
        <v>0</v>
      </c>
    </row>
    <row r="13" spans="1:11">
      <c r="A13" s="305">
        <v>5</v>
      </c>
      <c r="B13" s="306" t="s">
        <v>388</v>
      </c>
      <c r="C13" s="450">
        <v>194132375.74518132</v>
      </c>
      <c r="D13" s="633">
        <v>147311044.97074291</v>
      </c>
      <c r="E13" s="633">
        <v>341443420.71592426</v>
      </c>
      <c r="F13" s="633">
        <v>38152998.29430797</v>
      </c>
      <c r="G13" s="633">
        <v>32110656.889924258</v>
      </c>
      <c r="H13" s="633">
        <v>70263655.184232235</v>
      </c>
      <c r="I13" s="633">
        <v>14593246.783992451</v>
      </c>
      <c r="J13" s="633">
        <v>12401238.253170095</v>
      </c>
      <c r="K13" s="640">
        <v>26994485.037162546</v>
      </c>
    </row>
    <row r="14" spans="1:11">
      <c r="A14" s="305">
        <v>6</v>
      </c>
      <c r="B14" s="306" t="s">
        <v>420</v>
      </c>
      <c r="C14" s="450"/>
      <c r="D14" s="633"/>
      <c r="E14" s="633"/>
      <c r="F14" s="633"/>
      <c r="G14" s="633"/>
      <c r="H14" s="633"/>
      <c r="I14" s="633"/>
      <c r="J14" s="633"/>
      <c r="K14" s="640"/>
    </row>
    <row r="15" spans="1:11">
      <c r="A15" s="305">
        <v>7</v>
      </c>
      <c r="B15" s="306" t="s">
        <v>421</v>
      </c>
      <c r="C15" s="450">
        <v>17595136.0414121</v>
      </c>
      <c r="D15" s="633">
        <v>24180874.234921202</v>
      </c>
      <c r="E15" s="633">
        <v>41776010.276333302</v>
      </c>
      <c r="F15" s="633">
        <v>1700156.3232608</v>
      </c>
      <c r="G15" s="633">
        <v>0</v>
      </c>
      <c r="H15" s="633">
        <v>1700156.3232608</v>
      </c>
      <c r="I15" s="633">
        <v>1700156.3232608</v>
      </c>
      <c r="J15" s="633">
        <v>0</v>
      </c>
      <c r="K15" s="640">
        <v>1700156.3232608</v>
      </c>
    </row>
    <row r="16" spans="1:11">
      <c r="A16" s="305">
        <v>8</v>
      </c>
      <c r="B16" s="307" t="s">
        <v>381</v>
      </c>
      <c r="C16" s="450">
        <v>1339559574.8167112</v>
      </c>
      <c r="D16" s="633">
        <v>1473228235.9497237</v>
      </c>
      <c r="E16" s="633">
        <v>2812787810.7664351</v>
      </c>
      <c r="F16" s="633">
        <v>256026779.13993967</v>
      </c>
      <c r="G16" s="633">
        <v>308539412.64221573</v>
      </c>
      <c r="H16" s="633">
        <v>564566191.78215539</v>
      </c>
      <c r="I16" s="633">
        <v>164482215.80002481</v>
      </c>
      <c r="J16" s="633">
        <v>170684241.95589152</v>
      </c>
      <c r="K16" s="640">
        <v>335166457.75591624</v>
      </c>
    </row>
    <row r="17" spans="1:11">
      <c r="A17" s="299" t="s">
        <v>378</v>
      </c>
      <c r="B17" s="300"/>
      <c r="C17" s="634"/>
      <c r="D17" s="634"/>
      <c r="E17" s="634"/>
      <c r="F17" s="634"/>
      <c r="G17" s="634"/>
      <c r="H17" s="634"/>
      <c r="I17" s="634"/>
      <c r="J17" s="634"/>
      <c r="K17" s="639"/>
    </row>
    <row r="18" spans="1:11">
      <c r="A18" s="305">
        <v>9</v>
      </c>
      <c r="B18" s="306" t="s">
        <v>384</v>
      </c>
      <c r="C18" s="450">
        <v>4079513.0434782002</v>
      </c>
      <c r="D18" s="633">
        <v>0</v>
      </c>
      <c r="E18" s="633">
        <v>4079513.0434782002</v>
      </c>
      <c r="F18" s="633"/>
      <c r="G18" s="633"/>
      <c r="H18" s="633"/>
      <c r="I18" s="633">
        <v>0</v>
      </c>
      <c r="J18" s="633">
        <v>0</v>
      </c>
      <c r="K18" s="640">
        <v>0</v>
      </c>
    </row>
    <row r="19" spans="1:11">
      <c r="A19" s="305">
        <v>10</v>
      </c>
      <c r="B19" s="306" t="s">
        <v>422</v>
      </c>
      <c r="C19" s="450">
        <v>883076806.6926434</v>
      </c>
      <c r="D19" s="633">
        <v>995992153.004197</v>
      </c>
      <c r="E19" s="633">
        <v>1879068959.6968403</v>
      </c>
      <c r="F19" s="633">
        <v>25429490.849257551</v>
      </c>
      <c r="G19" s="633">
        <v>12821169.54351576</v>
      </c>
      <c r="H19" s="633">
        <v>38250660.392773315</v>
      </c>
      <c r="I19" s="633">
        <v>28457136.414867699</v>
      </c>
      <c r="J19" s="633">
        <v>180103330.88888314</v>
      </c>
      <c r="K19" s="640">
        <v>208560467.30375084</v>
      </c>
    </row>
    <row r="20" spans="1:11">
      <c r="A20" s="305">
        <v>11</v>
      </c>
      <c r="B20" s="306" t="s">
        <v>383</v>
      </c>
      <c r="C20" s="450">
        <v>24324634.432282001</v>
      </c>
      <c r="D20" s="633">
        <v>3719298.4421181995</v>
      </c>
      <c r="E20" s="633">
        <v>28043932.874400198</v>
      </c>
      <c r="F20" s="633">
        <v>1559968.7517551</v>
      </c>
      <c r="G20" s="633">
        <v>8455.4345955000008</v>
      </c>
      <c r="H20" s="633">
        <v>1568424.1863505999</v>
      </c>
      <c r="I20" s="633">
        <v>1559968.7517551</v>
      </c>
      <c r="J20" s="633">
        <v>8455.4345955000008</v>
      </c>
      <c r="K20" s="640">
        <v>1568424.1863505999</v>
      </c>
    </row>
    <row r="21" spans="1:11" ht="13.5" thickBot="1">
      <c r="A21" s="308">
        <v>12</v>
      </c>
      <c r="B21" s="309" t="s">
        <v>382</v>
      </c>
      <c r="C21" s="635">
        <v>911480954.16840363</v>
      </c>
      <c r="D21" s="636">
        <v>999711451.44631517</v>
      </c>
      <c r="E21" s="635">
        <v>1911192405.6147187</v>
      </c>
      <c r="F21" s="636">
        <v>26989459.601012651</v>
      </c>
      <c r="G21" s="636">
        <v>12829624.97811126</v>
      </c>
      <c r="H21" s="636">
        <v>39819084.579123914</v>
      </c>
      <c r="I21" s="636">
        <v>30017105.166622799</v>
      </c>
      <c r="J21" s="636">
        <v>180111786.32347864</v>
      </c>
      <c r="K21" s="641">
        <v>210128891.49010146</v>
      </c>
    </row>
    <row r="22" spans="1:11" ht="38.25" customHeight="1" thickBot="1">
      <c r="A22" s="310"/>
      <c r="B22" s="311"/>
      <c r="C22" s="311"/>
      <c r="D22" s="311"/>
      <c r="E22" s="311"/>
      <c r="F22" s="724" t="s">
        <v>424</v>
      </c>
      <c r="G22" s="722"/>
      <c r="H22" s="722"/>
      <c r="I22" s="724" t="s">
        <v>389</v>
      </c>
      <c r="J22" s="722"/>
      <c r="K22" s="723"/>
    </row>
    <row r="23" spans="1:11">
      <c r="A23" s="312">
        <v>13</v>
      </c>
      <c r="B23" s="313" t="s">
        <v>374</v>
      </c>
      <c r="C23" s="314"/>
      <c r="D23" s="314"/>
      <c r="E23" s="314"/>
      <c r="F23" s="644">
        <v>220869892.42315221</v>
      </c>
      <c r="G23" s="644">
        <v>403989030.63084245</v>
      </c>
      <c r="H23" s="644">
        <v>624858923.05399466</v>
      </c>
      <c r="I23" s="644">
        <v>217718013.89206541</v>
      </c>
      <c r="J23" s="644">
        <v>236712060.2435078</v>
      </c>
      <c r="K23" s="645">
        <v>454430074.13557321</v>
      </c>
    </row>
    <row r="24" spans="1:11" ht="13.5" thickBot="1">
      <c r="A24" s="315">
        <v>14</v>
      </c>
      <c r="B24" s="316" t="s">
        <v>386</v>
      </c>
      <c r="C24" s="317"/>
      <c r="D24" s="318"/>
      <c r="E24" s="319"/>
      <c r="F24" s="646">
        <v>229037319.53892702</v>
      </c>
      <c r="G24" s="646">
        <v>295709787.6641044</v>
      </c>
      <c r="H24" s="646">
        <v>524747107.20303136</v>
      </c>
      <c r="I24" s="646">
        <v>134465110.63340199</v>
      </c>
      <c r="J24" s="646">
        <v>42671060.48897288</v>
      </c>
      <c r="K24" s="647">
        <v>125037566.26581484</v>
      </c>
    </row>
    <row r="25" spans="1:11" ht="13.5" thickBot="1">
      <c r="A25" s="320">
        <v>15</v>
      </c>
      <c r="B25" s="321" t="s">
        <v>387</v>
      </c>
      <c r="C25" s="322"/>
      <c r="D25" s="322"/>
      <c r="E25" s="322"/>
      <c r="F25" s="642">
        <v>0.96434019079416144</v>
      </c>
      <c r="G25" s="642">
        <v>1.3661672608880029</v>
      </c>
      <c r="H25" s="642">
        <v>1.1907810723999452</v>
      </c>
      <c r="I25" s="642">
        <v>1.6191412989324747</v>
      </c>
      <c r="J25" s="642">
        <v>5.5473676428707295</v>
      </c>
      <c r="K25" s="643">
        <v>3.6343483619115671</v>
      </c>
    </row>
    <row r="27" spans="1:11" ht="25.5">
      <c r="B27" s="295" t="s">
        <v>423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1" sqref="B1"/>
    </sheetView>
  </sheetViews>
  <sheetFormatPr defaultColWidth="9.140625" defaultRowHeight="12.75"/>
  <cols>
    <col min="1" max="1" width="10.42578125" style="4" bestFit="1" customWidth="1"/>
    <col min="2" max="2" width="95" style="4" customWidth="1"/>
    <col min="3" max="3" width="12.42578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5"/>
  </cols>
  <sheetData>
    <row r="1" spans="1:14">
      <c r="A1" s="4" t="s">
        <v>30</v>
      </c>
      <c r="B1" s="3" t="str">
        <f>'Info '!C2</f>
        <v>JSC "BASISBANK"</v>
      </c>
    </row>
    <row r="2" spans="1:14" ht="14.25" customHeight="1">
      <c r="A2" s="4" t="s">
        <v>31</v>
      </c>
      <c r="B2" s="414">
        <f>'1. key ratios '!B2</f>
        <v>44834</v>
      </c>
    </row>
    <row r="3" spans="1:14" ht="14.25" customHeight="1"/>
    <row r="4" spans="1:14" ht="13.5" thickBot="1">
      <c r="A4" s="4" t="s">
        <v>262</v>
      </c>
      <c r="B4" s="240" t="s">
        <v>28</v>
      </c>
    </row>
    <row r="5" spans="1:14" s="181" customFormat="1">
      <c r="A5" s="177"/>
      <c r="B5" s="178"/>
      <c r="C5" s="179" t="s">
        <v>0</v>
      </c>
      <c r="D5" s="179" t="s">
        <v>1</v>
      </c>
      <c r="E5" s="179" t="s">
        <v>2</v>
      </c>
      <c r="F5" s="179" t="s">
        <v>3</v>
      </c>
      <c r="G5" s="179" t="s">
        <v>4</v>
      </c>
      <c r="H5" s="179" t="s">
        <v>5</v>
      </c>
      <c r="I5" s="179" t="s">
        <v>8</v>
      </c>
      <c r="J5" s="179" t="s">
        <v>9</v>
      </c>
      <c r="K5" s="179" t="s">
        <v>10</v>
      </c>
      <c r="L5" s="179" t="s">
        <v>11</v>
      </c>
      <c r="M5" s="179" t="s">
        <v>12</v>
      </c>
      <c r="N5" s="180" t="s">
        <v>13</v>
      </c>
    </row>
    <row r="6" spans="1:14" ht="25.5">
      <c r="A6" s="182"/>
      <c r="B6" s="183"/>
      <c r="C6" s="184" t="s">
        <v>261</v>
      </c>
      <c r="D6" s="185" t="s">
        <v>260</v>
      </c>
      <c r="E6" s="186" t="s">
        <v>259</v>
      </c>
      <c r="F6" s="187">
        <v>0</v>
      </c>
      <c r="G6" s="187">
        <v>0.2</v>
      </c>
      <c r="H6" s="187">
        <v>0.35</v>
      </c>
      <c r="I6" s="187">
        <v>0.5</v>
      </c>
      <c r="J6" s="187">
        <v>0.75</v>
      </c>
      <c r="K6" s="187">
        <v>1</v>
      </c>
      <c r="L6" s="187">
        <v>1.5</v>
      </c>
      <c r="M6" s="187">
        <v>2.5</v>
      </c>
      <c r="N6" s="239" t="s">
        <v>272</v>
      </c>
    </row>
    <row r="7" spans="1:14" ht="15">
      <c r="A7" s="188">
        <v>1</v>
      </c>
      <c r="B7" s="189" t="s">
        <v>258</v>
      </c>
      <c r="C7" s="190">
        <f>SUM(C8:C13)</f>
        <v>0</v>
      </c>
      <c r="D7" s="183"/>
      <c r="E7" s="191">
        <f t="shared" ref="E7:M7" si="0">SUM(E8:E13)</f>
        <v>0</v>
      </c>
      <c r="F7" s="192">
        <f>SUM(F8:F13)</f>
        <v>0</v>
      </c>
      <c r="G7" s="192">
        <f t="shared" si="0"/>
        <v>0</v>
      </c>
      <c r="H7" s="192">
        <f t="shared" si="0"/>
        <v>0</v>
      </c>
      <c r="I7" s="192">
        <f t="shared" si="0"/>
        <v>0</v>
      </c>
      <c r="J7" s="192">
        <f t="shared" si="0"/>
        <v>0</v>
      </c>
      <c r="K7" s="192">
        <f t="shared" si="0"/>
        <v>0</v>
      </c>
      <c r="L7" s="192">
        <f t="shared" si="0"/>
        <v>0</v>
      </c>
      <c r="M7" s="192">
        <f t="shared" si="0"/>
        <v>0</v>
      </c>
      <c r="N7" s="193">
        <f>SUM(N8:N13)</f>
        <v>0</v>
      </c>
    </row>
    <row r="8" spans="1:14" ht="14.25">
      <c r="A8" s="188">
        <v>1.1000000000000001</v>
      </c>
      <c r="B8" s="194" t="s">
        <v>256</v>
      </c>
      <c r="C8" s="192">
        <v>0</v>
      </c>
      <c r="D8" s="195">
        <v>0.02</v>
      </c>
      <c r="E8" s="191">
        <f>C8*D8</f>
        <v>0</v>
      </c>
      <c r="F8" s="192"/>
      <c r="G8" s="192"/>
      <c r="H8" s="192"/>
      <c r="I8" s="192"/>
      <c r="J8" s="192"/>
      <c r="K8" s="192"/>
      <c r="L8" s="192"/>
      <c r="M8" s="192"/>
      <c r="N8" s="193">
        <f>SUMPRODUCT($F$6:$M$6,F8:M8)</f>
        <v>0</v>
      </c>
    </row>
    <row r="9" spans="1:14" ht="14.25">
      <c r="A9" s="188">
        <v>1.2</v>
      </c>
      <c r="B9" s="194" t="s">
        <v>255</v>
      </c>
      <c r="C9" s="192">
        <v>0</v>
      </c>
      <c r="D9" s="195">
        <v>0.05</v>
      </c>
      <c r="E9" s="191">
        <f>C9*D9</f>
        <v>0</v>
      </c>
      <c r="F9" s="192"/>
      <c r="G9" s="192"/>
      <c r="H9" s="192"/>
      <c r="I9" s="192"/>
      <c r="J9" s="192"/>
      <c r="K9" s="192"/>
      <c r="L9" s="192"/>
      <c r="M9" s="192"/>
      <c r="N9" s="193">
        <f t="shared" ref="N9:N12" si="1">SUMPRODUCT($F$6:$M$6,F9:M9)</f>
        <v>0</v>
      </c>
    </row>
    <row r="10" spans="1:14" ht="14.25">
      <c r="A10" s="188">
        <v>1.3</v>
      </c>
      <c r="B10" s="194" t="s">
        <v>254</v>
      </c>
      <c r="C10" s="192">
        <v>0</v>
      </c>
      <c r="D10" s="195">
        <v>0.08</v>
      </c>
      <c r="E10" s="191">
        <f>C10*D10</f>
        <v>0</v>
      </c>
      <c r="F10" s="192"/>
      <c r="G10" s="192"/>
      <c r="H10" s="192"/>
      <c r="I10" s="192"/>
      <c r="J10" s="192"/>
      <c r="K10" s="192"/>
      <c r="L10" s="192"/>
      <c r="M10" s="192"/>
      <c r="N10" s="193">
        <f>SUMPRODUCT($F$6:$M$6,F10:M10)</f>
        <v>0</v>
      </c>
    </row>
    <row r="11" spans="1:14" ht="14.25">
      <c r="A11" s="188">
        <v>1.4</v>
      </c>
      <c r="B11" s="194" t="s">
        <v>253</v>
      </c>
      <c r="C11" s="192">
        <v>0</v>
      </c>
      <c r="D11" s="195">
        <v>0.11</v>
      </c>
      <c r="E11" s="191">
        <f>C11*D11</f>
        <v>0</v>
      </c>
      <c r="F11" s="192"/>
      <c r="G11" s="192"/>
      <c r="H11" s="192"/>
      <c r="I11" s="192"/>
      <c r="J11" s="192"/>
      <c r="K11" s="192"/>
      <c r="L11" s="192"/>
      <c r="M11" s="192"/>
      <c r="N11" s="193">
        <f t="shared" si="1"/>
        <v>0</v>
      </c>
    </row>
    <row r="12" spans="1:14" ht="14.25">
      <c r="A12" s="188">
        <v>1.5</v>
      </c>
      <c r="B12" s="194" t="s">
        <v>252</v>
      </c>
      <c r="C12" s="192">
        <v>0</v>
      </c>
      <c r="D12" s="195">
        <v>0.14000000000000001</v>
      </c>
      <c r="E12" s="191">
        <f>C12*D12</f>
        <v>0</v>
      </c>
      <c r="F12" s="192"/>
      <c r="G12" s="192"/>
      <c r="H12" s="192"/>
      <c r="I12" s="192"/>
      <c r="J12" s="192"/>
      <c r="K12" s="192"/>
      <c r="L12" s="192"/>
      <c r="M12" s="192"/>
      <c r="N12" s="193">
        <f t="shared" si="1"/>
        <v>0</v>
      </c>
    </row>
    <row r="13" spans="1:14" ht="14.25">
      <c r="A13" s="188">
        <v>1.6</v>
      </c>
      <c r="B13" s="196" t="s">
        <v>251</v>
      </c>
      <c r="C13" s="192">
        <v>0</v>
      </c>
      <c r="D13" s="197"/>
      <c r="E13" s="192"/>
      <c r="F13" s="192"/>
      <c r="G13" s="192"/>
      <c r="H13" s="192"/>
      <c r="I13" s="192"/>
      <c r="J13" s="192"/>
      <c r="K13" s="192"/>
      <c r="L13" s="192"/>
      <c r="M13" s="192"/>
      <c r="N13" s="193">
        <f>SUMPRODUCT($F$6:$M$6,F13:M13)</f>
        <v>0</v>
      </c>
    </row>
    <row r="14" spans="1:14" ht="15">
      <c r="A14" s="188">
        <v>2</v>
      </c>
      <c r="B14" s="198" t="s">
        <v>257</v>
      </c>
      <c r="C14" s="190">
        <f>SUM(C15:C20)</f>
        <v>0</v>
      </c>
      <c r="D14" s="183"/>
      <c r="E14" s="191">
        <f t="shared" ref="E14:M14" si="2">SUM(E15:E20)</f>
        <v>0</v>
      </c>
      <c r="F14" s="192">
        <f t="shared" si="2"/>
        <v>0</v>
      </c>
      <c r="G14" s="192">
        <f t="shared" si="2"/>
        <v>0</v>
      </c>
      <c r="H14" s="192">
        <f t="shared" si="2"/>
        <v>0</v>
      </c>
      <c r="I14" s="192">
        <f t="shared" si="2"/>
        <v>0</v>
      </c>
      <c r="J14" s="192">
        <f t="shared" si="2"/>
        <v>0</v>
      </c>
      <c r="K14" s="192">
        <f t="shared" si="2"/>
        <v>0</v>
      </c>
      <c r="L14" s="192">
        <f t="shared" si="2"/>
        <v>0</v>
      </c>
      <c r="M14" s="192">
        <f t="shared" si="2"/>
        <v>0</v>
      </c>
      <c r="N14" s="193">
        <f>SUM(N15:N20)</f>
        <v>0</v>
      </c>
    </row>
    <row r="15" spans="1:14" ht="14.25">
      <c r="A15" s="188">
        <v>2.1</v>
      </c>
      <c r="B15" s="196" t="s">
        <v>256</v>
      </c>
      <c r="C15" s="192"/>
      <c r="D15" s="195">
        <v>5.0000000000000001E-3</v>
      </c>
      <c r="E15" s="191">
        <f>C15*D15</f>
        <v>0</v>
      </c>
      <c r="F15" s="192"/>
      <c r="G15" s="192"/>
      <c r="H15" s="192"/>
      <c r="I15" s="192"/>
      <c r="J15" s="192"/>
      <c r="K15" s="192"/>
      <c r="L15" s="192"/>
      <c r="M15" s="192"/>
      <c r="N15" s="193">
        <f>SUMPRODUCT($F$6:$M$6,F15:M15)</f>
        <v>0</v>
      </c>
    </row>
    <row r="16" spans="1:14" ht="14.25">
      <c r="A16" s="188">
        <v>2.2000000000000002</v>
      </c>
      <c r="B16" s="196" t="s">
        <v>255</v>
      </c>
      <c r="C16" s="192"/>
      <c r="D16" s="195">
        <v>0.01</v>
      </c>
      <c r="E16" s="191">
        <f>C16*D16</f>
        <v>0</v>
      </c>
      <c r="F16" s="192"/>
      <c r="G16" s="192"/>
      <c r="H16" s="192"/>
      <c r="I16" s="192"/>
      <c r="J16" s="192"/>
      <c r="K16" s="192"/>
      <c r="L16" s="192"/>
      <c r="M16" s="192"/>
      <c r="N16" s="193">
        <f t="shared" ref="N16:N20" si="3">SUMPRODUCT($F$6:$M$6,F16:M16)</f>
        <v>0</v>
      </c>
    </row>
    <row r="17" spans="1:14" ht="14.25">
      <c r="A17" s="188">
        <v>2.2999999999999998</v>
      </c>
      <c r="B17" s="196" t="s">
        <v>254</v>
      </c>
      <c r="C17" s="192"/>
      <c r="D17" s="195">
        <v>0.02</v>
      </c>
      <c r="E17" s="191">
        <f>C17*D17</f>
        <v>0</v>
      </c>
      <c r="F17" s="192"/>
      <c r="G17" s="192"/>
      <c r="H17" s="192"/>
      <c r="I17" s="192"/>
      <c r="J17" s="192"/>
      <c r="K17" s="192"/>
      <c r="L17" s="192"/>
      <c r="M17" s="192"/>
      <c r="N17" s="193">
        <f t="shared" si="3"/>
        <v>0</v>
      </c>
    </row>
    <row r="18" spans="1:14" ht="14.25">
      <c r="A18" s="188">
        <v>2.4</v>
      </c>
      <c r="B18" s="196" t="s">
        <v>253</v>
      </c>
      <c r="C18" s="192"/>
      <c r="D18" s="195">
        <v>0.03</v>
      </c>
      <c r="E18" s="191">
        <f>C18*D18</f>
        <v>0</v>
      </c>
      <c r="F18" s="192"/>
      <c r="G18" s="192"/>
      <c r="H18" s="192"/>
      <c r="I18" s="192"/>
      <c r="J18" s="192"/>
      <c r="K18" s="192"/>
      <c r="L18" s="192"/>
      <c r="M18" s="192"/>
      <c r="N18" s="193">
        <f t="shared" si="3"/>
        <v>0</v>
      </c>
    </row>
    <row r="19" spans="1:14" ht="14.25">
      <c r="A19" s="188">
        <v>2.5</v>
      </c>
      <c r="B19" s="196" t="s">
        <v>252</v>
      </c>
      <c r="C19" s="192"/>
      <c r="D19" s="195">
        <v>0.04</v>
      </c>
      <c r="E19" s="191">
        <f>C19*D19</f>
        <v>0</v>
      </c>
      <c r="F19" s="192"/>
      <c r="G19" s="192"/>
      <c r="H19" s="192"/>
      <c r="I19" s="192"/>
      <c r="J19" s="192"/>
      <c r="K19" s="192"/>
      <c r="L19" s="192"/>
      <c r="M19" s="192"/>
      <c r="N19" s="193">
        <f t="shared" si="3"/>
        <v>0</v>
      </c>
    </row>
    <row r="20" spans="1:14" ht="14.25">
      <c r="A20" s="188">
        <v>2.6</v>
      </c>
      <c r="B20" s="196" t="s">
        <v>251</v>
      </c>
      <c r="C20" s="192"/>
      <c r="D20" s="197"/>
      <c r="E20" s="199"/>
      <c r="F20" s="192"/>
      <c r="G20" s="192"/>
      <c r="H20" s="192"/>
      <c r="I20" s="192"/>
      <c r="J20" s="192"/>
      <c r="K20" s="192"/>
      <c r="L20" s="192"/>
      <c r="M20" s="192"/>
      <c r="N20" s="193">
        <f t="shared" si="3"/>
        <v>0</v>
      </c>
    </row>
    <row r="21" spans="1:14" ht="15.75" thickBot="1">
      <c r="A21" s="200"/>
      <c r="B21" s="201" t="s">
        <v>106</v>
      </c>
      <c r="C21" s="176">
        <f>C14+C7</f>
        <v>0</v>
      </c>
      <c r="D21" s="202"/>
      <c r="E21" s="203">
        <f>E14+E7</f>
        <v>0</v>
      </c>
      <c r="F21" s="204">
        <f>F7+F14</f>
        <v>0</v>
      </c>
      <c r="G21" s="204">
        <f t="shared" ref="G21:L21" si="4">G7+G14</f>
        <v>0</v>
      </c>
      <c r="H21" s="204">
        <f t="shared" si="4"/>
        <v>0</v>
      </c>
      <c r="I21" s="204">
        <f t="shared" si="4"/>
        <v>0</v>
      </c>
      <c r="J21" s="204">
        <f t="shared" si="4"/>
        <v>0</v>
      </c>
      <c r="K21" s="204">
        <f t="shared" si="4"/>
        <v>0</v>
      </c>
      <c r="L21" s="204">
        <f t="shared" si="4"/>
        <v>0</v>
      </c>
      <c r="M21" s="204">
        <f>M7+M14</f>
        <v>0</v>
      </c>
      <c r="N21" s="205">
        <f>N14+N7</f>
        <v>0</v>
      </c>
    </row>
    <row r="22" spans="1:14">
      <c r="E22" s="206"/>
      <c r="F22" s="206"/>
      <c r="G22" s="206"/>
      <c r="H22" s="206"/>
      <c r="I22" s="206"/>
      <c r="J22" s="206"/>
      <c r="K22" s="206"/>
      <c r="L22" s="206"/>
      <c r="M22" s="20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6" zoomScale="90" zoomScaleNormal="90" workbookViewId="0">
      <selection activeCell="B3" sqref="B3"/>
    </sheetView>
  </sheetViews>
  <sheetFormatPr defaultRowHeight="15"/>
  <cols>
    <col min="1" max="1" width="11.42578125" customWidth="1"/>
    <col min="2" max="2" width="76.85546875" style="351" customWidth="1"/>
    <col min="3" max="3" width="22.85546875" customWidth="1"/>
  </cols>
  <sheetData>
    <row r="1" spans="1:3">
      <c r="A1" s="2" t="s">
        <v>30</v>
      </c>
      <c r="B1" s="3" t="str">
        <f>'Info '!C2</f>
        <v>JSC "BASISBANK"</v>
      </c>
    </row>
    <row r="2" spans="1:3">
      <c r="A2" s="2" t="s">
        <v>31</v>
      </c>
      <c r="B2" s="414">
        <f>'1. key ratios '!B2</f>
        <v>44834</v>
      </c>
    </row>
    <row r="3" spans="1:3">
      <c r="A3" s="4"/>
      <c r="B3"/>
    </row>
    <row r="4" spans="1:3">
      <c r="A4" s="4" t="s">
        <v>428</v>
      </c>
      <c r="B4" t="s">
        <v>429</v>
      </c>
    </row>
    <row r="5" spans="1:3">
      <c r="A5" s="352" t="s">
        <v>430</v>
      </c>
      <c r="B5" s="353"/>
      <c r="C5" s="354"/>
    </row>
    <row r="6" spans="1:3" ht="24">
      <c r="A6" s="355">
        <v>1</v>
      </c>
      <c r="B6" s="356" t="s">
        <v>480</v>
      </c>
      <c r="C6" s="357">
        <v>2943629369.5737052</v>
      </c>
    </row>
    <row r="7" spans="1:3">
      <c r="A7" s="355">
        <v>2</v>
      </c>
      <c r="B7" s="356" t="s">
        <v>431</v>
      </c>
      <c r="C7" s="357">
        <v>-21733208.170000002</v>
      </c>
    </row>
    <row r="8" spans="1:3" ht="24">
      <c r="A8" s="358">
        <v>3</v>
      </c>
      <c r="B8" s="359" t="s">
        <v>432</v>
      </c>
      <c r="C8" s="357">
        <f>C6+C7</f>
        <v>2921896161.4037051</v>
      </c>
    </row>
    <row r="9" spans="1:3">
      <c r="A9" s="352" t="s">
        <v>433</v>
      </c>
      <c r="B9" s="353"/>
      <c r="C9" s="360"/>
    </row>
    <row r="10" spans="1:3" ht="24">
      <c r="A10" s="361">
        <v>4</v>
      </c>
      <c r="B10" s="362" t="s">
        <v>434</v>
      </c>
      <c r="C10" s="357"/>
    </row>
    <row r="11" spans="1:3">
      <c r="A11" s="361">
        <v>5</v>
      </c>
      <c r="B11" s="363" t="s">
        <v>435</v>
      </c>
      <c r="C11" s="357"/>
    </row>
    <row r="12" spans="1:3">
      <c r="A12" s="361" t="s">
        <v>436</v>
      </c>
      <c r="B12" s="363" t="s">
        <v>437</v>
      </c>
      <c r="C12" s="357"/>
    </row>
    <row r="13" spans="1:3" ht="24">
      <c r="A13" s="364">
        <v>6</v>
      </c>
      <c r="B13" s="362" t="s">
        <v>438</v>
      </c>
      <c r="C13" s="357"/>
    </row>
    <row r="14" spans="1:3">
      <c r="A14" s="364">
        <v>7</v>
      </c>
      <c r="B14" s="365" t="s">
        <v>439</v>
      </c>
      <c r="C14" s="357"/>
    </row>
    <row r="15" spans="1:3">
      <c r="A15" s="366">
        <v>8</v>
      </c>
      <c r="B15" s="367" t="s">
        <v>440</v>
      </c>
      <c r="C15" s="357"/>
    </row>
    <row r="16" spans="1:3">
      <c r="A16" s="364">
        <v>9</v>
      </c>
      <c r="B16" s="365" t="s">
        <v>441</v>
      </c>
      <c r="C16" s="357"/>
    </row>
    <row r="17" spans="1:3">
      <c r="A17" s="364">
        <v>10</v>
      </c>
      <c r="B17" s="365" t="s">
        <v>442</v>
      </c>
      <c r="C17" s="357"/>
    </row>
    <row r="18" spans="1:3">
      <c r="A18" s="368">
        <v>11</v>
      </c>
      <c r="B18" s="369" t="s">
        <v>443</v>
      </c>
      <c r="C18" s="370">
        <f>SUM(C10:C17)</f>
        <v>0</v>
      </c>
    </row>
    <row r="19" spans="1:3">
      <c r="A19" s="371" t="s">
        <v>444</v>
      </c>
      <c r="B19" s="372"/>
      <c r="C19" s="373"/>
    </row>
    <row r="20" spans="1:3" ht="24">
      <c r="A20" s="374">
        <v>12</v>
      </c>
      <c r="B20" s="362" t="s">
        <v>445</v>
      </c>
      <c r="C20" s="357"/>
    </row>
    <row r="21" spans="1:3">
      <c r="A21" s="374">
        <v>13</v>
      </c>
      <c r="B21" s="362" t="s">
        <v>446</v>
      </c>
      <c r="C21" s="357"/>
    </row>
    <row r="22" spans="1:3">
      <c r="A22" s="374">
        <v>14</v>
      </c>
      <c r="B22" s="362" t="s">
        <v>447</v>
      </c>
      <c r="C22" s="357"/>
    </row>
    <row r="23" spans="1:3" ht="24">
      <c r="A23" s="374" t="s">
        <v>448</v>
      </c>
      <c r="B23" s="362" t="s">
        <v>449</v>
      </c>
      <c r="C23" s="357"/>
    </row>
    <row r="24" spans="1:3">
      <c r="A24" s="374">
        <v>15</v>
      </c>
      <c r="B24" s="362" t="s">
        <v>450</v>
      </c>
      <c r="C24" s="357"/>
    </row>
    <row r="25" spans="1:3">
      <c r="A25" s="374" t="s">
        <v>451</v>
      </c>
      <c r="B25" s="362" t="s">
        <v>452</v>
      </c>
      <c r="C25" s="357"/>
    </row>
    <row r="26" spans="1:3">
      <c r="A26" s="375">
        <v>16</v>
      </c>
      <c r="B26" s="376" t="s">
        <v>453</v>
      </c>
      <c r="C26" s="370">
        <f>SUM(C20:C25)</f>
        <v>0</v>
      </c>
    </row>
    <row r="27" spans="1:3">
      <c r="A27" s="352" t="s">
        <v>454</v>
      </c>
      <c r="B27" s="353"/>
      <c r="C27" s="360"/>
    </row>
    <row r="28" spans="1:3">
      <c r="A28" s="377">
        <v>17</v>
      </c>
      <c r="B28" s="363" t="s">
        <v>455</v>
      </c>
      <c r="C28" s="357">
        <v>380581100.19960272</v>
      </c>
    </row>
    <row r="29" spans="1:3">
      <c r="A29" s="377">
        <v>18</v>
      </c>
      <c r="B29" s="363" t="s">
        <v>456</v>
      </c>
      <c r="C29" s="357">
        <v>-161260342.33795142</v>
      </c>
    </row>
    <row r="30" spans="1:3">
      <c r="A30" s="375">
        <v>19</v>
      </c>
      <c r="B30" s="376" t="s">
        <v>457</v>
      </c>
      <c r="C30" s="370">
        <f>C28+C29</f>
        <v>219320757.8616513</v>
      </c>
    </row>
    <row r="31" spans="1:3">
      <c r="A31" s="352" t="s">
        <v>458</v>
      </c>
      <c r="B31" s="353"/>
      <c r="C31" s="360"/>
    </row>
    <row r="32" spans="1:3" ht="24">
      <c r="A32" s="377" t="s">
        <v>459</v>
      </c>
      <c r="B32" s="362" t="s">
        <v>460</v>
      </c>
      <c r="C32" s="378"/>
    </row>
    <row r="33" spans="1:3">
      <c r="A33" s="377" t="s">
        <v>461</v>
      </c>
      <c r="B33" s="363" t="s">
        <v>462</v>
      </c>
      <c r="C33" s="378"/>
    </row>
    <row r="34" spans="1:3">
      <c r="A34" s="352" t="s">
        <v>463</v>
      </c>
      <c r="B34" s="353"/>
      <c r="C34" s="360"/>
    </row>
    <row r="35" spans="1:3">
      <c r="A35" s="379">
        <v>20</v>
      </c>
      <c r="B35" s="380" t="s">
        <v>464</v>
      </c>
      <c r="C35" s="370">
        <f>'1. key ratios '!C9</f>
        <v>316354601.97999996</v>
      </c>
    </row>
    <row r="36" spans="1:3">
      <c r="A36" s="375">
        <v>21</v>
      </c>
      <c r="B36" s="376" t="s">
        <v>465</v>
      </c>
      <c r="C36" s="370">
        <f>C8+C18+C26+C30</f>
        <v>3141216919.2653565</v>
      </c>
    </row>
    <row r="37" spans="1:3">
      <c r="A37" s="352" t="s">
        <v>466</v>
      </c>
      <c r="B37" s="353"/>
      <c r="C37" s="360"/>
    </row>
    <row r="38" spans="1:3">
      <c r="A38" s="375">
        <v>22</v>
      </c>
      <c r="B38" s="376" t="s">
        <v>466</v>
      </c>
      <c r="C38" s="648">
        <f>IFERROR(C35/C36,0)</f>
        <v>0.10071084236168781</v>
      </c>
    </row>
    <row r="39" spans="1:3">
      <c r="A39" s="352" t="s">
        <v>467</v>
      </c>
      <c r="B39" s="353"/>
      <c r="C39" s="360"/>
    </row>
    <row r="40" spans="1:3">
      <c r="A40" s="381" t="s">
        <v>468</v>
      </c>
      <c r="B40" s="362" t="s">
        <v>469</v>
      </c>
      <c r="C40" s="378"/>
    </row>
    <row r="41" spans="1:3" ht="24">
      <c r="A41" s="382" t="s">
        <v>470</v>
      </c>
      <c r="B41" s="356" t="s">
        <v>471</v>
      </c>
      <c r="C41" s="378"/>
    </row>
    <row r="43" spans="1:3">
      <c r="B43" s="351" t="s">
        <v>481</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37" sqref="G37"/>
    </sheetView>
  </sheetViews>
  <sheetFormatPr defaultRowHeight="15"/>
  <cols>
    <col min="1" max="1" width="8.7109375" style="276"/>
    <col min="2" max="2" width="82.5703125" style="422" customWidth="1"/>
    <col min="3" max="7" width="17.42578125" style="276" customWidth="1"/>
  </cols>
  <sheetData>
    <row r="1" spans="1:7">
      <c r="A1" s="276" t="s">
        <v>30</v>
      </c>
      <c r="B1" s="3" t="str">
        <f>'Info '!C2</f>
        <v>JSC "BASISBANK"</v>
      </c>
    </row>
    <row r="2" spans="1:7">
      <c r="A2" s="276" t="s">
        <v>31</v>
      </c>
      <c r="B2" s="414">
        <f>'1. key ratios '!B2</f>
        <v>44834</v>
      </c>
    </row>
    <row r="4" spans="1:7" ht="15.75" thickBot="1">
      <c r="A4" s="276" t="s">
        <v>531</v>
      </c>
      <c r="B4" s="423" t="s">
        <v>492</v>
      </c>
    </row>
    <row r="5" spans="1:7">
      <c r="A5" s="424"/>
      <c r="B5" s="425"/>
      <c r="C5" s="725" t="s">
        <v>493</v>
      </c>
      <c r="D5" s="725"/>
      <c r="E5" s="725"/>
      <c r="F5" s="725"/>
      <c r="G5" s="726" t="s">
        <v>494</v>
      </c>
    </row>
    <row r="6" spans="1:7">
      <c r="A6" s="426"/>
      <c r="B6" s="427"/>
      <c r="C6" s="428" t="s">
        <v>495</v>
      </c>
      <c r="D6" s="429" t="s">
        <v>496</v>
      </c>
      <c r="E6" s="429" t="s">
        <v>497</v>
      </c>
      <c r="F6" s="429" t="s">
        <v>498</v>
      </c>
      <c r="G6" s="727"/>
    </row>
    <row r="7" spans="1:7">
      <c r="A7" s="430"/>
      <c r="B7" s="431" t="s">
        <v>499</v>
      </c>
      <c r="C7" s="432"/>
      <c r="D7" s="432"/>
      <c r="E7" s="432"/>
      <c r="F7" s="432"/>
      <c r="G7" s="433"/>
    </row>
    <row r="8" spans="1:7">
      <c r="A8" s="434">
        <v>1</v>
      </c>
      <c r="B8" s="435" t="s">
        <v>500</v>
      </c>
      <c r="C8" s="436">
        <v>316354601.97999996</v>
      </c>
      <c r="D8" s="436">
        <v>0</v>
      </c>
      <c r="E8" s="436">
        <v>0</v>
      </c>
      <c r="F8" s="436">
        <v>375953042.44660002</v>
      </c>
      <c r="G8" s="437">
        <v>692307644.42659998</v>
      </c>
    </row>
    <row r="9" spans="1:7">
      <c r="A9" s="434">
        <v>2</v>
      </c>
      <c r="B9" s="438" t="s">
        <v>501</v>
      </c>
      <c r="C9" s="436">
        <v>316354601.97999996</v>
      </c>
      <c r="D9" s="436"/>
      <c r="E9" s="436"/>
      <c r="F9" s="436">
        <v>49558488</v>
      </c>
      <c r="G9" s="437">
        <v>365913089.97999996</v>
      </c>
    </row>
    <row r="10" spans="1:7">
      <c r="A10" s="434">
        <v>3</v>
      </c>
      <c r="B10" s="438" t="s">
        <v>502</v>
      </c>
      <c r="C10" s="439"/>
      <c r="D10" s="439"/>
      <c r="E10" s="439"/>
      <c r="F10" s="436">
        <v>326394554.44660002</v>
      </c>
      <c r="G10" s="437">
        <v>326394554.44660002</v>
      </c>
    </row>
    <row r="11" spans="1:7" ht="14.45" customHeight="1">
      <c r="A11" s="434">
        <v>4</v>
      </c>
      <c r="B11" s="435" t="s">
        <v>503</v>
      </c>
      <c r="C11" s="436">
        <v>295251760.3779</v>
      </c>
      <c r="D11" s="436">
        <v>260769269.683</v>
      </c>
      <c r="E11" s="436">
        <v>212521840.82030001</v>
      </c>
      <c r="F11" s="436">
        <v>1945989.5142999999</v>
      </c>
      <c r="G11" s="437">
        <v>679279149.76773</v>
      </c>
    </row>
    <row r="12" spans="1:7">
      <c r="A12" s="434">
        <v>5</v>
      </c>
      <c r="B12" s="438" t="s">
        <v>504</v>
      </c>
      <c r="C12" s="436">
        <v>243867383.5503</v>
      </c>
      <c r="D12" s="440">
        <v>229048330.8021</v>
      </c>
      <c r="E12" s="436">
        <v>178555871.95230001</v>
      </c>
      <c r="F12" s="436">
        <v>1938901.5142999999</v>
      </c>
      <c r="G12" s="437">
        <v>620739963.47948003</v>
      </c>
    </row>
    <row r="13" spans="1:7">
      <c r="A13" s="434">
        <v>6</v>
      </c>
      <c r="B13" s="438" t="s">
        <v>505</v>
      </c>
      <c r="C13" s="436">
        <v>51384376.827600002</v>
      </c>
      <c r="D13" s="440">
        <v>31720938.880899999</v>
      </c>
      <c r="E13" s="436">
        <v>33965968.868000001</v>
      </c>
      <c r="F13" s="436">
        <v>7088</v>
      </c>
      <c r="G13" s="437">
        <v>58539186.288249999</v>
      </c>
    </row>
    <row r="14" spans="1:7">
      <c r="A14" s="434">
        <v>7</v>
      </c>
      <c r="B14" s="435" t="s">
        <v>506</v>
      </c>
      <c r="C14" s="436">
        <v>519706488.47300005</v>
      </c>
      <c r="D14" s="436">
        <v>593137696.15199995</v>
      </c>
      <c r="E14" s="436">
        <v>242342655.74910003</v>
      </c>
      <c r="F14" s="436">
        <v>1942512.1847000001</v>
      </c>
      <c r="G14" s="437">
        <v>442970715.75550002</v>
      </c>
    </row>
    <row r="15" spans="1:7" ht="39">
      <c r="A15" s="434">
        <v>8</v>
      </c>
      <c r="B15" s="438" t="s">
        <v>507</v>
      </c>
      <c r="C15" s="436">
        <v>483616615.65820003</v>
      </c>
      <c r="D15" s="440">
        <v>158039647.919</v>
      </c>
      <c r="E15" s="436">
        <v>166168534.24130002</v>
      </c>
      <c r="F15" s="436">
        <v>0</v>
      </c>
      <c r="G15" s="437">
        <v>403912398.90925002</v>
      </c>
    </row>
    <row r="16" spans="1:7" ht="26.25">
      <c r="A16" s="434">
        <v>9</v>
      </c>
      <c r="B16" s="438" t="s">
        <v>508</v>
      </c>
      <c r="C16" s="436">
        <v>36089872.814800002</v>
      </c>
      <c r="D16" s="440">
        <v>435098048.23299998</v>
      </c>
      <c r="E16" s="436">
        <v>76174121.507799998</v>
      </c>
      <c r="F16" s="436">
        <v>1942512.1847000001</v>
      </c>
      <c r="G16" s="437">
        <v>39058316.846249998</v>
      </c>
    </row>
    <row r="17" spans="1:7">
      <c r="A17" s="434">
        <v>10</v>
      </c>
      <c r="B17" s="435" t="s">
        <v>509</v>
      </c>
      <c r="C17" s="436"/>
      <c r="D17" s="440"/>
      <c r="E17" s="436"/>
      <c r="F17" s="436"/>
      <c r="G17" s="437"/>
    </row>
    <row r="18" spans="1:7">
      <c r="A18" s="434">
        <v>11</v>
      </c>
      <c r="B18" s="435" t="s">
        <v>510</v>
      </c>
      <c r="C18" s="436">
        <v>90746064.584399998</v>
      </c>
      <c r="D18" s="440">
        <v>0</v>
      </c>
      <c r="E18" s="436">
        <v>0</v>
      </c>
      <c r="F18" s="436">
        <v>0</v>
      </c>
      <c r="G18" s="437">
        <v>0</v>
      </c>
    </row>
    <row r="19" spans="1:7">
      <c r="A19" s="434">
        <v>12</v>
      </c>
      <c r="B19" s="438" t="s">
        <v>511</v>
      </c>
      <c r="C19" s="439"/>
      <c r="D19" s="440"/>
      <c r="E19" s="436"/>
      <c r="F19" s="436"/>
      <c r="G19" s="437"/>
    </row>
    <row r="20" spans="1:7">
      <c r="A20" s="434">
        <v>13</v>
      </c>
      <c r="B20" s="438" t="s">
        <v>512</v>
      </c>
      <c r="C20" s="436">
        <v>90746064.584399998</v>
      </c>
      <c r="D20" s="436"/>
      <c r="E20" s="436"/>
      <c r="F20" s="436"/>
      <c r="G20" s="437"/>
    </row>
    <row r="21" spans="1:7">
      <c r="A21" s="441">
        <v>14</v>
      </c>
      <c r="B21" s="442" t="s">
        <v>513</v>
      </c>
      <c r="C21" s="439"/>
      <c r="D21" s="439"/>
      <c r="E21" s="439"/>
      <c r="F21" s="439"/>
      <c r="G21" s="443">
        <f>SUM(G8,G11,G14,G17,G18)</f>
        <v>1814557509.9498301</v>
      </c>
    </row>
    <row r="22" spans="1:7">
      <c r="A22" s="444"/>
      <c r="B22" s="445" t="s">
        <v>514</v>
      </c>
      <c r="C22" s="446"/>
      <c r="D22" s="447"/>
      <c r="E22" s="446"/>
      <c r="F22" s="446"/>
      <c r="G22" s="448"/>
    </row>
    <row r="23" spans="1:7">
      <c r="A23" s="434">
        <v>15</v>
      </c>
      <c r="B23" s="435" t="s">
        <v>515</v>
      </c>
      <c r="C23" s="449">
        <v>632635331.83710003</v>
      </c>
      <c r="D23" s="450">
        <v>257095094</v>
      </c>
      <c r="E23" s="449"/>
      <c r="F23" s="449"/>
      <c r="G23" s="437">
        <v>30141093.678794999</v>
      </c>
    </row>
    <row r="24" spans="1:7">
      <c r="A24" s="434">
        <v>16</v>
      </c>
      <c r="B24" s="435" t="s">
        <v>516</v>
      </c>
      <c r="C24" s="436">
        <v>95</v>
      </c>
      <c r="D24" s="440">
        <v>281771490.04648018</v>
      </c>
      <c r="E24" s="436">
        <v>273735101.83784062</v>
      </c>
      <c r="F24" s="436">
        <v>1117382476.047009</v>
      </c>
      <c r="G24" s="437">
        <v>1184697229.3405766</v>
      </c>
    </row>
    <row r="25" spans="1:7">
      <c r="A25" s="434">
        <v>17</v>
      </c>
      <c r="B25" s="438" t="s">
        <v>517</v>
      </c>
      <c r="C25" s="436"/>
      <c r="D25" s="440">
        <v>1760000</v>
      </c>
      <c r="E25" s="436"/>
      <c r="F25" s="436"/>
      <c r="G25" s="437">
        <v>176000</v>
      </c>
    </row>
    <row r="26" spans="1:7" ht="26.25">
      <c r="A26" s="434">
        <v>18</v>
      </c>
      <c r="B26" s="438" t="s">
        <v>518</v>
      </c>
      <c r="C26" s="436">
        <v>95</v>
      </c>
      <c r="D26" s="440">
        <v>19446252.411800001</v>
      </c>
      <c r="E26" s="436">
        <v>18604522.976</v>
      </c>
      <c r="F26" s="436">
        <v>16526148.342700001</v>
      </c>
      <c r="G26" s="437">
        <v>28745347.692469999</v>
      </c>
    </row>
    <row r="27" spans="1:7">
      <c r="A27" s="434">
        <v>19</v>
      </c>
      <c r="B27" s="438" t="s">
        <v>519</v>
      </c>
      <c r="C27" s="436"/>
      <c r="D27" s="440">
        <v>237286129.0937348</v>
      </c>
      <c r="E27" s="436">
        <v>240341396.51506209</v>
      </c>
      <c r="F27" s="436">
        <v>900642902.125646</v>
      </c>
      <c r="G27" s="437">
        <v>1004360229.6112139</v>
      </c>
    </row>
    <row r="28" spans="1:7">
      <c r="A28" s="434">
        <v>20</v>
      </c>
      <c r="B28" s="451" t="s">
        <v>520</v>
      </c>
      <c r="C28" s="436"/>
      <c r="D28" s="440">
        <v>0</v>
      </c>
      <c r="E28" s="436">
        <v>0</v>
      </c>
      <c r="F28" s="436">
        <v>0</v>
      </c>
      <c r="G28" s="437">
        <v>0</v>
      </c>
    </row>
    <row r="29" spans="1:7">
      <c r="A29" s="434">
        <v>21</v>
      </c>
      <c r="B29" s="438" t="s">
        <v>521</v>
      </c>
      <c r="C29" s="436"/>
      <c r="D29" s="440">
        <v>14646323.7909454</v>
      </c>
      <c r="E29" s="436">
        <v>13651830.746778499</v>
      </c>
      <c r="F29" s="436">
        <v>188999525.74416292</v>
      </c>
      <c r="G29" s="437">
        <v>136998769.00256783</v>
      </c>
    </row>
    <row r="30" spans="1:7">
      <c r="A30" s="434">
        <v>22</v>
      </c>
      <c r="B30" s="451" t="s">
        <v>520</v>
      </c>
      <c r="C30" s="436"/>
      <c r="D30" s="440">
        <v>14646323.7909454</v>
      </c>
      <c r="E30" s="436">
        <v>13651830.746778499</v>
      </c>
      <c r="F30" s="436">
        <v>188999525.74416292</v>
      </c>
      <c r="G30" s="437">
        <v>136998769.00256783</v>
      </c>
    </row>
    <row r="31" spans="1:7">
      <c r="A31" s="434">
        <v>23</v>
      </c>
      <c r="B31" s="438" t="s">
        <v>522</v>
      </c>
      <c r="C31" s="436"/>
      <c r="D31" s="440">
        <v>8632784.75</v>
      </c>
      <c r="E31" s="436">
        <v>1137351.6000000006</v>
      </c>
      <c r="F31" s="436">
        <v>11213899.8345</v>
      </c>
      <c r="G31" s="437">
        <v>14416883.034325</v>
      </c>
    </row>
    <row r="32" spans="1:7">
      <c r="A32" s="434">
        <v>24</v>
      </c>
      <c r="B32" s="435" t="s">
        <v>523</v>
      </c>
      <c r="C32" s="436"/>
      <c r="D32" s="440"/>
      <c r="E32" s="436"/>
      <c r="F32" s="436"/>
      <c r="G32" s="437"/>
    </row>
    <row r="33" spans="1:7">
      <c r="A33" s="434">
        <v>25</v>
      </c>
      <c r="B33" s="435" t="s">
        <v>524</v>
      </c>
      <c r="C33" s="436">
        <v>128970941.11850001</v>
      </c>
      <c r="D33" s="436">
        <v>41395220.910040103</v>
      </c>
      <c r="E33" s="436">
        <v>19004910.048219986</v>
      </c>
      <c r="F33" s="436">
        <v>176539271.95671999</v>
      </c>
      <c r="G33" s="437">
        <v>335710278.55435002</v>
      </c>
    </row>
    <row r="34" spans="1:7">
      <c r="A34" s="434">
        <v>26</v>
      </c>
      <c r="B34" s="438" t="s">
        <v>525</v>
      </c>
      <c r="C34" s="439"/>
      <c r="D34" s="440"/>
      <c r="E34" s="436"/>
      <c r="F34" s="436"/>
      <c r="G34" s="437"/>
    </row>
    <row r="35" spans="1:7">
      <c r="A35" s="434">
        <v>27</v>
      </c>
      <c r="B35" s="438" t="s">
        <v>526</v>
      </c>
      <c r="C35" s="436">
        <v>128970941.11850001</v>
      </c>
      <c r="D35" s="440">
        <v>41395220.910040103</v>
      </c>
      <c r="E35" s="436">
        <v>19004910.048219986</v>
      </c>
      <c r="F35" s="436">
        <v>176539271.95671999</v>
      </c>
      <c r="G35" s="437">
        <v>335710278.55435002</v>
      </c>
    </row>
    <row r="36" spans="1:7">
      <c r="A36" s="434">
        <v>28</v>
      </c>
      <c r="B36" s="435" t="s">
        <v>527</v>
      </c>
      <c r="C36" s="436">
        <v>236975407.1717</v>
      </c>
      <c r="D36" s="440">
        <v>49576297.685699999</v>
      </c>
      <c r="E36" s="436">
        <v>33470718.037999999</v>
      </c>
      <c r="F36" s="436">
        <v>58079168.977399997</v>
      </c>
      <c r="G36" s="437">
        <v>28878456.927565001</v>
      </c>
    </row>
    <row r="37" spans="1:7">
      <c r="A37" s="441">
        <v>29</v>
      </c>
      <c r="B37" s="442" t="s">
        <v>528</v>
      </c>
      <c r="C37" s="439"/>
      <c r="D37" s="439"/>
      <c r="E37" s="439"/>
      <c r="F37" s="439"/>
      <c r="G37" s="443">
        <f>SUM(G23:G24,G32:G33,G36)</f>
        <v>1579427058.501287</v>
      </c>
    </row>
    <row r="38" spans="1:7">
      <c r="A38" s="430"/>
      <c r="B38" s="452"/>
      <c r="C38" s="453"/>
      <c r="D38" s="453"/>
      <c r="E38" s="453"/>
      <c r="F38" s="453"/>
      <c r="G38" s="454"/>
    </row>
    <row r="39" spans="1:7" ht="15.75" thickBot="1">
      <c r="A39" s="455">
        <v>30</v>
      </c>
      <c r="B39" s="456" t="s">
        <v>529</v>
      </c>
      <c r="C39" s="317"/>
      <c r="D39" s="318"/>
      <c r="E39" s="318"/>
      <c r="F39" s="319"/>
      <c r="G39" s="457">
        <f>IFERROR(G21/G37,0)</f>
        <v>1.1488707251043664</v>
      </c>
    </row>
    <row r="42" spans="1:7" ht="39">
      <c r="B42" s="422" t="s">
        <v>530</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pane xSplit="1" ySplit="5" topLeftCell="B6" activePane="bottomRight" state="frozen"/>
      <selection activeCell="B9" sqref="B9"/>
      <selection pane="topRight" activeCell="B9" sqref="B9"/>
      <selection pane="bottomLeft" activeCell="B9" sqref="B9"/>
      <selection pane="bottomRight" activeCell="N13" sqref="N13"/>
    </sheetView>
  </sheetViews>
  <sheetFormatPr defaultColWidth="9.140625" defaultRowHeight="14.25"/>
  <cols>
    <col min="1" max="1" width="9.42578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30</v>
      </c>
      <c r="B1" s="3" t="str">
        <f>'Info '!C2</f>
        <v>JSC "BASISBANK"</v>
      </c>
    </row>
    <row r="2" spans="1:8">
      <c r="A2" s="2" t="s">
        <v>31</v>
      </c>
      <c r="B2" s="414">
        <v>44834</v>
      </c>
      <c r="C2" s="6"/>
      <c r="D2" s="7"/>
      <c r="E2" s="7"/>
      <c r="F2" s="7"/>
      <c r="G2" s="7"/>
      <c r="H2" s="8"/>
    </row>
    <row r="3" spans="1:8">
      <c r="A3" s="2"/>
      <c r="B3" s="6"/>
      <c r="C3" s="6"/>
      <c r="D3" s="7"/>
      <c r="E3" s="7"/>
      <c r="F3" s="7"/>
      <c r="G3" s="7"/>
      <c r="H3" s="8"/>
    </row>
    <row r="4" spans="1:8" ht="15" thickBot="1">
      <c r="A4" s="9" t="s">
        <v>137</v>
      </c>
      <c r="B4" s="10" t="s">
        <v>136</v>
      </c>
      <c r="C4" s="10"/>
      <c r="D4" s="10"/>
      <c r="E4" s="10"/>
      <c r="F4" s="10"/>
      <c r="G4" s="10"/>
      <c r="H4" s="8"/>
    </row>
    <row r="5" spans="1:8">
      <c r="A5" s="11" t="s">
        <v>6</v>
      </c>
      <c r="B5" s="12"/>
      <c r="C5" s="412" t="str">
        <f>INT((MONTH($B$2))/3)&amp;"Q"&amp;"-"&amp;YEAR($B$2)</f>
        <v>3Q-2022</v>
      </c>
      <c r="D5" s="412" t="str">
        <f>IF(INT(MONTH($B$2))=3,"4"&amp;"Q"&amp;"-"&amp;YEAR($B$2)-1,IF(INT(MONTH($B$2))=6,"1"&amp;"Q"&amp;"-"&amp;YEAR($B$2),IF(INT(MONTH($B$2))=9,"2"&amp;"Q"&amp;"-"&amp;YEAR($B$2),IF(INT(MONTH($B$2))=12,"3"&amp;"Q"&amp;"-"&amp;YEAR($B$2),0))))</f>
        <v>2Q-2022</v>
      </c>
      <c r="E5" s="412" t="str">
        <f>IF(INT(MONTH($B$2))=3,"3"&amp;"Q"&amp;"-"&amp;YEAR($B$2)-1,IF(INT(MONTH($B$2))=6,"4"&amp;"Q"&amp;"-"&amp;YEAR($B$2)-1,IF(INT(MONTH($B$2))=9,"1"&amp;"Q"&amp;"-"&amp;YEAR($B$2),IF(INT(MONTH($B$2))=12,"2"&amp;"Q"&amp;"-"&amp;YEAR($B$2),0))))</f>
        <v>1Q-2022</v>
      </c>
      <c r="F5" s="412" t="str">
        <f>IF(INT(MONTH($B$2))=3,"2"&amp;"Q"&amp;"-"&amp;YEAR($B$2)-1,IF(INT(MONTH($B$2))=6,"3"&amp;"Q"&amp;"-"&amp;YEAR($B$2)-1,IF(INT(MONTH($B$2))=9,"4"&amp;"Q"&amp;"-"&amp;YEAR($B$2)-1,IF(INT(MONTH($B$2))=12,"1"&amp;"Q"&amp;"-"&amp;YEAR($B$2),0))))</f>
        <v>4Q-2021</v>
      </c>
      <c r="G5" s="413" t="str">
        <f>IF(INT(MONTH($B$2))=3,"1"&amp;"Q"&amp;"-"&amp;YEAR($B$2)-1,IF(INT(MONTH($B$2))=6,"2"&amp;"Q"&amp;"-"&amp;YEAR($B$2)-1,IF(INT(MONTH($B$2))=9,"3"&amp;"Q"&amp;"-"&amp;YEAR($B$2)-1,IF(INT(MONTH($B$2))=12,"4"&amp;"Q"&amp;"-"&amp;YEAR($B$2)-1,0))))</f>
        <v>3Q-2021</v>
      </c>
    </row>
    <row r="6" spans="1:8">
      <c r="B6" s="222" t="s">
        <v>135</v>
      </c>
      <c r="C6" s="416"/>
      <c r="D6" s="416"/>
      <c r="E6" s="416"/>
      <c r="F6" s="416"/>
      <c r="G6" s="417"/>
    </row>
    <row r="7" spans="1:8">
      <c r="A7" s="13"/>
      <c r="B7" s="223" t="s">
        <v>133</v>
      </c>
      <c r="C7" s="416"/>
      <c r="D7" s="416"/>
      <c r="E7" s="416"/>
      <c r="F7" s="416"/>
      <c r="G7" s="417"/>
    </row>
    <row r="8" spans="1:8">
      <c r="A8" s="418">
        <v>1</v>
      </c>
      <c r="B8" s="14" t="s">
        <v>482</v>
      </c>
      <c r="C8" s="537">
        <v>316354601.97999996</v>
      </c>
      <c r="D8" s="538">
        <v>306494984.5</v>
      </c>
      <c r="E8" s="538">
        <v>296046934.34000003</v>
      </c>
      <c r="F8" s="538">
        <v>275001902.05999994</v>
      </c>
      <c r="G8" s="539">
        <v>265452501.13</v>
      </c>
    </row>
    <row r="9" spans="1:8">
      <c r="A9" s="418">
        <v>2</v>
      </c>
      <c r="B9" s="14" t="s">
        <v>483</v>
      </c>
      <c r="C9" s="537">
        <v>316354601.97999996</v>
      </c>
      <c r="D9" s="538">
        <v>306494984.5</v>
      </c>
      <c r="E9" s="538">
        <v>296046934.34000003</v>
      </c>
      <c r="F9" s="538">
        <v>275001902.05999994</v>
      </c>
      <c r="G9" s="539">
        <v>265452501.13</v>
      </c>
    </row>
    <row r="10" spans="1:8">
      <c r="A10" s="418">
        <v>3</v>
      </c>
      <c r="B10" s="14" t="s">
        <v>242</v>
      </c>
      <c r="C10" s="537">
        <v>394867406.78324997</v>
      </c>
      <c r="D10" s="538">
        <v>345986513.88120693</v>
      </c>
      <c r="E10" s="538">
        <v>337250055.05093527</v>
      </c>
      <c r="F10" s="538">
        <v>306538687.10929382</v>
      </c>
      <c r="G10" s="539">
        <v>295358176.47649914</v>
      </c>
    </row>
    <row r="11" spans="1:8">
      <c r="A11" s="418">
        <v>4</v>
      </c>
      <c r="B11" s="14" t="s">
        <v>485</v>
      </c>
      <c r="C11" s="537">
        <v>151621391.7680259</v>
      </c>
      <c r="D11" s="538">
        <v>147590002.15729398</v>
      </c>
      <c r="E11" s="538">
        <v>149534902.81236431</v>
      </c>
      <c r="F11" s="538">
        <v>155203230.88844451</v>
      </c>
      <c r="G11" s="539">
        <v>91656320.449453786</v>
      </c>
    </row>
    <row r="12" spans="1:8">
      <c r="A12" s="418">
        <v>5</v>
      </c>
      <c r="B12" s="14" t="s">
        <v>486</v>
      </c>
      <c r="C12" s="537">
        <v>202206186.49453485</v>
      </c>
      <c r="D12" s="538">
        <v>196835184.43076673</v>
      </c>
      <c r="E12" s="538">
        <v>199431794.12795466</v>
      </c>
      <c r="F12" s="538">
        <v>192822970.13201964</v>
      </c>
      <c r="G12" s="539">
        <v>122242023.6903459</v>
      </c>
    </row>
    <row r="13" spans="1:8">
      <c r="A13" s="418">
        <v>6</v>
      </c>
      <c r="B13" s="14" t="s">
        <v>484</v>
      </c>
      <c r="C13" s="537">
        <v>284789823.28058952</v>
      </c>
      <c r="D13" s="538">
        <v>276944583.18595755</v>
      </c>
      <c r="E13" s="538">
        <v>280338899.35373551</v>
      </c>
      <c r="F13" s="538">
        <v>270798654.07141119</v>
      </c>
      <c r="G13" s="539">
        <v>188502163.93218562</v>
      </c>
    </row>
    <row r="14" spans="1:8">
      <c r="A14" s="13"/>
      <c r="B14" s="222" t="s">
        <v>488</v>
      </c>
      <c r="C14" s="304"/>
      <c r="D14" s="304"/>
      <c r="E14" s="304"/>
      <c r="F14" s="304"/>
      <c r="G14" s="540"/>
    </row>
    <row r="15" spans="1:8" ht="15" customHeight="1">
      <c r="A15" s="418">
        <v>7</v>
      </c>
      <c r="B15" s="14" t="s">
        <v>487</v>
      </c>
      <c r="C15" s="541">
        <v>2444783862.8055005</v>
      </c>
      <c r="D15" s="538">
        <v>2373772047.693953</v>
      </c>
      <c r="E15" s="538">
        <v>2407657291.6342325</v>
      </c>
      <c r="F15" s="538">
        <v>1706474911.7904396</v>
      </c>
      <c r="G15" s="539">
        <v>1546911912.6672308</v>
      </c>
    </row>
    <row r="16" spans="1:8">
      <c r="A16" s="13"/>
      <c r="B16" s="222" t="s">
        <v>489</v>
      </c>
      <c r="C16" s="304"/>
      <c r="D16" s="304"/>
      <c r="E16" s="304"/>
      <c r="F16" s="304"/>
      <c r="G16" s="540"/>
    </row>
    <row r="17" spans="1:7" s="15" customFormat="1">
      <c r="A17" s="418"/>
      <c r="B17" s="223" t="s">
        <v>474</v>
      </c>
      <c r="C17" s="304"/>
      <c r="D17" s="304"/>
      <c r="E17" s="304"/>
      <c r="F17" s="304"/>
      <c r="G17" s="540"/>
    </row>
    <row r="18" spans="1:7">
      <c r="A18" s="11">
        <v>8</v>
      </c>
      <c r="B18" s="14" t="s">
        <v>482</v>
      </c>
      <c r="C18" s="542">
        <v>0.12939982416971973</v>
      </c>
      <c r="D18" s="543">
        <v>0.12911727762476202</v>
      </c>
      <c r="E18" s="543">
        <v>0.12296057888664622</v>
      </c>
      <c r="F18" s="543">
        <v>0.16115203344622686</v>
      </c>
      <c r="G18" s="544">
        <v>0.17160156241366001</v>
      </c>
    </row>
    <row r="19" spans="1:7" ht="15" customHeight="1">
      <c r="A19" s="11">
        <v>9</v>
      </c>
      <c r="B19" s="14" t="s">
        <v>483</v>
      </c>
      <c r="C19" s="542">
        <v>0.12939982416971973</v>
      </c>
      <c r="D19" s="543">
        <v>0.12911727762476202</v>
      </c>
      <c r="E19" s="543">
        <v>0.12296057888664622</v>
      </c>
      <c r="F19" s="543">
        <v>0.16115203344622686</v>
      </c>
      <c r="G19" s="544">
        <v>0.17160156241366001</v>
      </c>
    </row>
    <row r="20" spans="1:7">
      <c r="A20" s="11">
        <v>10</v>
      </c>
      <c r="B20" s="14" t="s">
        <v>242</v>
      </c>
      <c r="C20" s="542">
        <v>0.16151423968011705</v>
      </c>
      <c r="D20" s="543">
        <v>0.14575389166677663</v>
      </c>
      <c r="E20" s="543">
        <v>0.14007394500154208</v>
      </c>
      <c r="F20" s="543">
        <v>0.17963269485613026</v>
      </c>
      <c r="G20" s="544">
        <v>0.19093406292749657</v>
      </c>
    </row>
    <row r="21" spans="1:7">
      <c r="A21" s="11">
        <v>11</v>
      </c>
      <c r="B21" s="14" t="s">
        <v>485</v>
      </c>
      <c r="C21" s="542">
        <v>6.2018321568121551E-2</v>
      </c>
      <c r="D21" s="543">
        <v>6.2175305459794737E-2</v>
      </c>
      <c r="E21" s="543">
        <v>6.210805139583022E-2</v>
      </c>
      <c r="F21" s="543">
        <v>9.0949611867193955E-2</v>
      </c>
      <c r="G21" s="544">
        <v>5.9251156900988158E-2</v>
      </c>
    </row>
    <row r="22" spans="1:7">
      <c r="A22" s="11">
        <v>12</v>
      </c>
      <c r="B22" s="14" t="s">
        <v>486</v>
      </c>
      <c r="C22" s="542">
        <v>8.2709228235208515E-2</v>
      </c>
      <c r="D22" s="543">
        <v>8.2920845167920018E-2</v>
      </c>
      <c r="E22" s="543">
        <v>8.2832301266841601E-2</v>
      </c>
      <c r="F22" s="543">
        <v>0.1129949047593727</v>
      </c>
      <c r="G22" s="544">
        <v>7.9023260917017973E-2</v>
      </c>
    </row>
    <row r="23" spans="1:7">
      <c r="A23" s="11">
        <v>13</v>
      </c>
      <c r="B23" s="14" t="s">
        <v>484</v>
      </c>
      <c r="C23" s="542">
        <v>0.11648875289686356</v>
      </c>
      <c r="D23" s="543">
        <v>0.11666856699867231</v>
      </c>
      <c r="E23" s="543">
        <v>0.11643638001463713</v>
      </c>
      <c r="F23" s="543">
        <v>0.15868891608098024</v>
      </c>
      <c r="G23" s="544">
        <v>0.12185707692118336</v>
      </c>
    </row>
    <row r="24" spans="1:7">
      <c r="A24" s="13"/>
      <c r="B24" s="222" t="s">
        <v>132</v>
      </c>
      <c r="C24" s="545"/>
      <c r="D24" s="545"/>
      <c r="E24" s="545"/>
      <c r="F24" s="545"/>
      <c r="G24" s="546"/>
    </row>
    <row r="25" spans="1:7" ht="15" customHeight="1">
      <c r="A25" s="419">
        <v>14</v>
      </c>
      <c r="B25" s="14" t="s">
        <v>131</v>
      </c>
      <c r="C25" s="547">
        <v>9.0032106896328443E-2</v>
      </c>
      <c r="D25" s="548">
        <v>8.8056217277083321E-2</v>
      </c>
      <c r="E25" s="548">
        <v>8.3704475779426482E-2</v>
      </c>
      <c r="F25" s="548">
        <v>7.6189278026136675E-2</v>
      </c>
      <c r="G25" s="549">
        <v>7.4479871420651933E-2</v>
      </c>
    </row>
    <row r="26" spans="1:7" ht="15">
      <c r="A26" s="419">
        <v>15</v>
      </c>
      <c r="B26" s="14" t="s">
        <v>130</v>
      </c>
      <c r="C26" s="547">
        <v>4.7660633550750987E-2</v>
      </c>
      <c r="D26" s="548">
        <v>4.3494258137840316E-2</v>
      </c>
      <c r="E26" s="548">
        <v>3.9933658117004736E-2</v>
      </c>
      <c r="F26" s="548">
        <v>3.754214775056447E-2</v>
      </c>
      <c r="G26" s="549">
        <v>3.7014829842418134E-2</v>
      </c>
    </row>
    <row r="27" spans="1:7" ht="15">
      <c r="A27" s="419">
        <v>16</v>
      </c>
      <c r="B27" s="14" t="s">
        <v>129</v>
      </c>
      <c r="C27" s="547">
        <v>6.1038987894862611E-2</v>
      </c>
      <c r="D27" s="548">
        <v>8.3699345553370066E-2</v>
      </c>
      <c r="E27" s="548">
        <v>0.15581335881937922</v>
      </c>
      <c r="F27" s="548">
        <v>2.3211712812904229E-2</v>
      </c>
      <c r="G27" s="549">
        <v>2.245780989268167E-2</v>
      </c>
    </row>
    <row r="28" spans="1:7" ht="15">
      <c r="A28" s="419">
        <v>17</v>
      </c>
      <c r="B28" s="14" t="s">
        <v>128</v>
      </c>
      <c r="C28" s="547">
        <v>4.2371473345577455E-2</v>
      </c>
      <c r="D28" s="548">
        <v>4.4561959139242997E-2</v>
      </c>
      <c r="E28" s="548">
        <v>4.3770817662421732E-2</v>
      </c>
      <c r="F28" s="548">
        <v>3.8647130275572213E-2</v>
      </c>
      <c r="G28" s="549">
        <v>3.7465041578233806E-2</v>
      </c>
    </row>
    <row r="29" spans="1:7" ht="15">
      <c r="A29" s="419">
        <v>18</v>
      </c>
      <c r="B29" s="14" t="s">
        <v>267</v>
      </c>
      <c r="C29" s="547">
        <v>2.1937704471808369E-2</v>
      </c>
      <c r="D29" s="548">
        <v>2.6386317511118126E-2</v>
      </c>
      <c r="E29" s="548">
        <v>4.0402097990974724E-2</v>
      </c>
      <c r="F29" s="548">
        <v>2.5446839600579155E-2</v>
      </c>
      <c r="G29" s="549">
        <v>2.6098149319998695E-2</v>
      </c>
    </row>
    <row r="30" spans="1:7" ht="15">
      <c r="A30" s="419">
        <v>19</v>
      </c>
      <c r="B30" s="14" t="s">
        <v>268</v>
      </c>
      <c r="C30" s="547">
        <v>0.17620953647877458</v>
      </c>
      <c r="D30" s="548">
        <v>0.20319432905627877</v>
      </c>
      <c r="E30" s="548">
        <v>0.27920628988328017</v>
      </c>
      <c r="F30" s="548">
        <v>0.16377662781573007</v>
      </c>
      <c r="G30" s="549">
        <v>0.17039304628525573</v>
      </c>
    </row>
    <row r="31" spans="1:7">
      <c r="A31" s="13"/>
      <c r="B31" s="222" t="s">
        <v>347</v>
      </c>
      <c r="C31" s="545"/>
      <c r="D31" s="545"/>
      <c r="E31" s="545"/>
      <c r="F31" s="545"/>
      <c r="G31" s="546"/>
    </row>
    <row r="32" spans="1:7" ht="15">
      <c r="A32" s="419">
        <v>20</v>
      </c>
      <c r="B32" s="14" t="s">
        <v>127</v>
      </c>
      <c r="C32" s="550">
        <v>3.4408094810469032E-2</v>
      </c>
      <c r="D32" s="551">
        <v>4.1053706722485393E-2</v>
      </c>
      <c r="E32" s="551">
        <v>4.6520291423571204E-2</v>
      </c>
      <c r="F32" s="551">
        <v>5.4010013148751305E-2</v>
      </c>
      <c r="G32" s="552">
        <v>6.5587091122677021E-2</v>
      </c>
    </row>
    <row r="33" spans="1:7" ht="15" customHeight="1">
      <c r="A33" s="419">
        <v>21</v>
      </c>
      <c r="B33" s="14" t="s">
        <v>126</v>
      </c>
      <c r="C33" s="550">
        <v>4.0076316774812194E-2</v>
      </c>
      <c r="D33" s="551">
        <v>3.9667870216590587E-2</v>
      </c>
      <c r="E33" s="551">
        <v>4.1958453871371051E-2</v>
      </c>
      <c r="F33" s="551">
        <v>4.1705364259597442E-2</v>
      </c>
      <c r="G33" s="552">
        <v>4.5182312264914717E-2</v>
      </c>
    </row>
    <row r="34" spans="1:7" ht="15">
      <c r="A34" s="419">
        <v>22</v>
      </c>
      <c r="B34" s="14" t="s">
        <v>125</v>
      </c>
      <c r="C34" s="550">
        <v>0.46176729529744365</v>
      </c>
      <c r="D34" s="551">
        <v>0.4719544743155642</v>
      </c>
      <c r="E34" s="551">
        <v>0.48663233133346179</v>
      </c>
      <c r="F34" s="551">
        <v>0.52511176178429664</v>
      </c>
      <c r="G34" s="552">
        <v>0.53388802260505441</v>
      </c>
    </row>
    <row r="35" spans="1:7" ht="15" customHeight="1">
      <c r="A35" s="419">
        <v>23</v>
      </c>
      <c r="B35" s="14" t="s">
        <v>124</v>
      </c>
      <c r="C35" s="550">
        <v>0.45326248663052726</v>
      </c>
      <c r="D35" s="551">
        <v>0.44753034686570459</v>
      </c>
      <c r="E35" s="551">
        <v>0.49501379732614587</v>
      </c>
      <c r="F35" s="551">
        <v>0.50327127818364548</v>
      </c>
      <c r="G35" s="552">
        <v>0.51341190576933793</v>
      </c>
    </row>
    <row r="36" spans="1:7" ht="15">
      <c r="A36" s="419">
        <v>24</v>
      </c>
      <c r="B36" s="14" t="s">
        <v>123</v>
      </c>
      <c r="C36" s="550">
        <v>0.62830296566621124</v>
      </c>
      <c r="D36" s="551">
        <v>0.6162414123178217</v>
      </c>
      <c r="E36" s="551">
        <v>0.58607462941820787</v>
      </c>
      <c r="F36" s="551">
        <v>0.14889139965982348</v>
      </c>
      <c r="G36" s="552">
        <v>4.1347382270580192E-2</v>
      </c>
    </row>
    <row r="37" spans="1:7" ht="15" customHeight="1">
      <c r="A37" s="13"/>
      <c r="B37" s="222" t="s">
        <v>348</v>
      </c>
      <c r="C37" s="545"/>
      <c r="D37" s="545"/>
      <c r="E37" s="545"/>
      <c r="F37" s="545"/>
      <c r="G37" s="546"/>
    </row>
    <row r="38" spans="1:7" ht="15" customHeight="1">
      <c r="A38" s="419">
        <v>25</v>
      </c>
      <c r="B38" s="14" t="s">
        <v>122</v>
      </c>
      <c r="C38" s="550">
        <v>0.19740426422181714</v>
      </c>
      <c r="D38" s="550">
        <v>0.18548974715919464</v>
      </c>
      <c r="E38" s="550">
        <v>0.20790932501700238</v>
      </c>
      <c r="F38" s="550">
        <v>0.23388627820836105</v>
      </c>
      <c r="G38" s="553">
        <v>0.24932928486575559</v>
      </c>
    </row>
    <row r="39" spans="1:7" ht="15" customHeight="1">
      <c r="A39" s="419">
        <v>26</v>
      </c>
      <c r="B39" s="14" t="s">
        <v>121</v>
      </c>
      <c r="C39" s="550">
        <v>0.5269244455682951</v>
      </c>
      <c r="D39" s="550">
        <v>0.52396262732415366</v>
      </c>
      <c r="E39" s="550">
        <v>0.58025416078822911</v>
      </c>
      <c r="F39" s="550">
        <v>0.59744413242866834</v>
      </c>
      <c r="G39" s="553">
        <v>0.62861500262956382</v>
      </c>
    </row>
    <row r="40" spans="1:7" ht="15" customHeight="1">
      <c r="A40" s="419">
        <v>27</v>
      </c>
      <c r="B40" s="14" t="s">
        <v>120</v>
      </c>
      <c r="C40" s="550">
        <v>0.28039570762150667</v>
      </c>
      <c r="D40" s="550">
        <v>0.26319120448363598</v>
      </c>
      <c r="E40" s="550">
        <v>0.24593787156163324</v>
      </c>
      <c r="F40" s="550">
        <v>0.2540370765606989</v>
      </c>
      <c r="G40" s="553">
        <v>0.26532851500655896</v>
      </c>
    </row>
    <row r="41" spans="1:7" ht="15" customHeight="1">
      <c r="A41" s="420"/>
      <c r="B41" s="222" t="s">
        <v>391</v>
      </c>
      <c r="C41" s="304"/>
      <c r="D41" s="304"/>
      <c r="E41" s="304"/>
      <c r="F41" s="304"/>
      <c r="G41" s="540"/>
    </row>
    <row r="42" spans="1:7" ht="15">
      <c r="A42" s="419">
        <v>28</v>
      </c>
      <c r="B42" s="14" t="s">
        <v>374</v>
      </c>
      <c r="C42" s="554">
        <v>624858923.05399466</v>
      </c>
      <c r="D42" s="555">
        <v>529888563.68082947</v>
      </c>
      <c r="E42" s="555">
        <v>472011268.89208972</v>
      </c>
      <c r="F42" s="555">
        <v>380826472.24000013</v>
      </c>
      <c r="G42" s="556">
        <v>449835513.72069997</v>
      </c>
    </row>
    <row r="43" spans="1:7" ht="15" customHeight="1">
      <c r="A43" s="419">
        <v>29</v>
      </c>
      <c r="B43" s="14" t="s">
        <v>386</v>
      </c>
      <c r="C43" s="554">
        <v>524747107.20303136</v>
      </c>
      <c r="D43" s="557">
        <v>498192258.82987887</v>
      </c>
      <c r="E43" s="557">
        <v>330241150.64856493</v>
      </c>
      <c r="F43" s="557">
        <v>264903848.44921699</v>
      </c>
      <c r="G43" s="558">
        <v>244206435.59640634</v>
      </c>
    </row>
    <row r="44" spans="1:7" ht="15" customHeight="1">
      <c r="A44" s="458">
        <v>30</v>
      </c>
      <c r="B44" s="459" t="s">
        <v>375</v>
      </c>
      <c r="C44" s="559">
        <v>1.1907810723999452</v>
      </c>
      <c r="D44" s="550">
        <v>1.0636226362195929</v>
      </c>
      <c r="E44" s="550">
        <v>1.4292927091766141</v>
      </c>
      <c r="F44" s="550">
        <v>1.4376026413712366</v>
      </c>
      <c r="G44" s="553">
        <v>1.8420297262932557</v>
      </c>
    </row>
    <row r="45" spans="1:7" ht="15" customHeight="1">
      <c r="A45" s="458"/>
      <c r="B45" s="222" t="s">
        <v>492</v>
      </c>
      <c r="C45" s="304"/>
      <c r="D45" s="304"/>
      <c r="E45" s="304"/>
      <c r="F45" s="304"/>
      <c r="G45" s="540"/>
    </row>
    <row r="46" spans="1:7" ht="15" customHeight="1">
      <c r="A46" s="458">
        <v>31</v>
      </c>
      <c r="B46" s="459" t="s">
        <v>499</v>
      </c>
      <c r="C46" s="560">
        <v>1814557509.8984001</v>
      </c>
      <c r="D46" s="561">
        <v>1761057266.8453751</v>
      </c>
      <c r="E46" s="561">
        <v>1722825764.973485</v>
      </c>
      <c r="F46" s="561">
        <v>1167938709.1423299</v>
      </c>
      <c r="G46" s="562">
        <v>1116524966.0207798</v>
      </c>
    </row>
    <row r="47" spans="1:7" ht="15" customHeight="1">
      <c r="A47" s="458">
        <v>32</v>
      </c>
      <c r="B47" s="459" t="s">
        <v>514</v>
      </c>
      <c r="C47" s="560">
        <v>1579426800.2240698</v>
      </c>
      <c r="D47" s="561">
        <v>1527342227.1122417</v>
      </c>
      <c r="E47" s="561">
        <v>1504074759.4362636</v>
      </c>
      <c r="F47" s="561">
        <v>958573986.13035393</v>
      </c>
      <c r="G47" s="562">
        <v>864784138.17464519</v>
      </c>
    </row>
    <row r="48" spans="1:7" ht="15.75" thickBot="1">
      <c r="A48" s="421">
        <v>33</v>
      </c>
      <c r="B48" s="224" t="s">
        <v>532</v>
      </c>
      <c r="C48" s="563">
        <v>1.1488709129419437</v>
      </c>
      <c r="D48" s="564">
        <v>1.1530207412486855</v>
      </c>
      <c r="E48" s="564">
        <v>1.1454389179559203</v>
      </c>
      <c r="F48" s="564">
        <v>1.2184126901431529</v>
      </c>
      <c r="G48" s="565">
        <v>1.2911025037733694</v>
      </c>
    </row>
    <row r="49" spans="1:2">
      <c r="A49" s="16"/>
    </row>
    <row r="50" spans="1:2" ht="38.25">
      <c r="B50" s="295" t="s">
        <v>475</v>
      </c>
    </row>
    <row r="51" spans="1:2" ht="51">
      <c r="B51" s="295" t="s">
        <v>390</v>
      </c>
    </row>
    <row r="53" spans="1:2">
      <c r="B53" s="29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H22" sqref="H22"/>
    </sheetView>
  </sheetViews>
  <sheetFormatPr defaultColWidth="9.140625" defaultRowHeight="12.75"/>
  <cols>
    <col min="1" max="1" width="11.85546875" style="469" bestFit="1" customWidth="1"/>
    <col min="2" max="2" width="105.140625" style="469" bestFit="1" customWidth="1"/>
    <col min="3" max="4" width="15.28515625" style="469" bestFit="1" customWidth="1"/>
    <col min="5" max="5" width="17.7109375" style="469" bestFit="1" customWidth="1"/>
    <col min="6" max="6" width="15.28515625" style="469" bestFit="1" customWidth="1"/>
    <col min="7" max="7" width="28.85546875" style="469" bestFit="1" customWidth="1"/>
    <col min="8" max="8" width="16.85546875" style="469" bestFit="1" customWidth="1"/>
    <col min="9" max="16384" width="9.140625" style="469"/>
  </cols>
  <sheetData>
    <row r="1" spans="1:8" ht="13.5">
      <c r="A1" s="460" t="s">
        <v>30</v>
      </c>
      <c r="B1" s="3" t="str">
        <f>'Info '!C2</f>
        <v>JSC "BASISBANK"</v>
      </c>
    </row>
    <row r="2" spans="1:8" ht="13.5">
      <c r="A2" s="461" t="s">
        <v>31</v>
      </c>
      <c r="B2" s="496">
        <f>'1. key ratios '!B2</f>
        <v>44834</v>
      </c>
    </row>
    <row r="3" spans="1:8">
      <c r="A3" s="462" t="s">
        <v>539</v>
      </c>
    </row>
    <row r="5" spans="1:8" ht="15" customHeight="1">
      <c r="A5" s="728" t="s">
        <v>540</v>
      </c>
      <c r="B5" s="729"/>
      <c r="C5" s="734" t="s">
        <v>541</v>
      </c>
      <c r="D5" s="735"/>
      <c r="E5" s="735"/>
      <c r="F5" s="735"/>
      <c r="G5" s="735"/>
      <c r="H5" s="736"/>
    </row>
    <row r="6" spans="1:8">
      <c r="A6" s="730"/>
      <c r="B6" s="731"/>
      <c r="C6" s="737"/>
      <c r="D6" s="738"/>
      <c r="E6" s="738"/>
      <c r="F6" s="738"/>
      <c r="G6" s="738"/>
      <c r="H6" s="739"/>
    </row>
    <row r="7" spans="1:8">
      <c r="A7" s="732"/>
      <c r="B7" s="733"/>
      <c r="C7" s="493" t="s">
        <v>542</v>
      </c>
      <c r="D7" s="493" t="s">
        <v>543</v>
      </c>
      <c r="E7" s="493" t="s">
        <v>544</v>
      </c>
      <c r="F7" s="493" t="s">
        <v>545</v>
      </c>
      <c r="G7" s="493" t="s">
        <v>546</v>
      </c>
      <c r="H7" s="493" t="s">
        <v>106</v>
      </c>
    </row>
    <row r="8" spans="1:8">
      <c r="A8" s="464">
        <v>1</v>
      </c>
      <c r="B8" s="463" t="s">
        <v>93</v>
      </c>
      <c r="C8" s="649">
        <v>210762452.57640001</v>
      </c>
      <c r="D8" s="649">
        <v>115612654.13</v>
      </c>
      <c r="E8" s="649">
        <v>203533928.61000001</v>
      </c>
      <c r="F8" s="649">
        <v>26558183.16</v>
      </c>
      <c r="G8" s="649"/>
      <c r="H8" s="650">
        <f>SUM(C8:G8)</f>
        <v>556467218.47640002</v>
      </c>
    </row>
    <row r="9" spans="1:8">
      <c r="A9" s="464">
        <v>2</v>
      </c>
      <c r="B9" s="463" t="s">
        <v>94</v>
      </c>
      <c r="C9" s="649"/>
      <c r="D9" s="649"/>
      <c r="E9" s="649"/>
      <c r="F9" s="649"/>
      <c r="G9" s="649"/>
      <c r="H9" s="650">
        <f t="shared" ref="H9:H21" si="0">SUM(C9:G9)</f>
        <v>0</v>
      </c>
    </row>
    <row r="10" spans="1:8">
      <c r="A10" s="464">
        <v>3</v>
      </c>
      <c r="B10" s="463" t="s">
        <v>265</v>
      </c>
      <c r="C10" s="649"/>
      <c r="D10" s="649">
        <v>48832875.906199999</v>
      </c>
      <c r="E10" s="649">
        <v>18.2</v>
      </c>
      <c r="F10" s="649">
        <v>1259814.3600000001</v>
      </c>
      <c r="G10" s="649"/>
      <c r="H10" s="650">
        <f t="shared" si="0"/>
        <v>50092708.466200002</v>
      </c>
    </row>
    <row r="11" spans="1:8">
      <c r="A11" s="464">
        <v>4</v>
      </c>
      <c r="B11" s="463" t="s">
        <v>95</v>
      </c>
      <c r="C11" s="649"/>
      <c r="D11" s="649"/>
      <c r="E11" s="649"/>
      <c r="F11" s="649"/>
      <c r="G11" s="649"/>
      <c r="H11" s="650">
        <f t="shared" si="0"/>
        <v>0</v>
      </c>
    </row>
    <row r="12" spans="1:8">
      <c r="A12" s="464">
        <v>5</v>
      </c>
      <c r="B12" s="463" t="s">
        <v>96</v>
      </c>
      <c r="C12" s="649"/>
      <c r="D12" s="649"/>
      <c r="E12" s="649"/>
      <c r="F12" s="649"/>
      <c r="G12" s="649"/>
      <c r="H12" s="650">
        <f t="shared" si="0"/>
        <v>0</v>
      </c>
    </row>
    <row r="13" spans="1:8">
      <c r="A13" s="464">
        <v>6</v>
      </c>
      <c r="B13" s="463" t="s">
        <v>97</v>
      </c>
      <c r="C13" s="649">
        <v>156553629.0413</v>
      </c>
      <c r="D13" s="649"/>
      <c r="E13" s="649"/>
      <c r="F13" s="649"/>
      <c r="G13" s="649"/>
      <c r="H13" s="650">
        <f t="shared" si="0"/>
        <v>156553629.0413</v>
      </c>
    </row>
    <row r="14" spans="1:8">
      <c r="A14" s="464">
        <v>7</v>
      </c>
      <c r="B14" s="463" t="s">
        <v>98</v>
      </c>
      <c r="C14" s="649"/>
      <c r="D14" s="649">
        <v>232525958.448823</v>
      </c>
      <c r="E14" s="649">
        <v>389940842.29527098</v>
      </c>
      <c r="F14" s="649">
        <v>411401855.092839</v>
      </c>
      <c r="G14" s="649">
        <v>1325217.6457008999</v>
      </c>
      <c r="H14" s="650">
        <f t="shared" si="0"/>
        <v>1035193873.4826339</v>
      </c>
    </row>
    <row r="15" spans="1:8">
      <c r="A15" s="464">
        <v>8</v>
      </c>
      <c r="B15" s="463" t="s">
        <v>99</v>
      </c>
      <c r="C15" s="649"/>
      <c r="D15" s="649">
        <v>33555222.560748704</v>
      </c>
      <c r="E15" s="649">
        <v>150608493.34179801</v>
      </c>
      <c r="F15" s="649">
        <v>165954560.72323501</v>
      </c>
      <c r="G15" s="649">
        <v>481469.33320440009</v>
      </c>
      <c r="H15" s="650">
        <f t="shared" si="0"/>
        <v>350599745.9589861</v>
      </c>
    </row>
    <row r="16" spans="1:8">
      <c r="A16" s="464">
        <v>9</v>
      </c>
      <c r="B16" s="463" t="s">
        <v>100</v>
      </c>
      <c r="C16" s="649"/>
      <c r="D16" s="649">
        <v>4689008.3369263001</v>
      </c>
      <c r="E16" s="649">
        <v>69228825.144595906</v>
      </c>
      <c r="F16" s="649">
        <v>247180404.511724</v>
      </c>
      <c r="G16" s="649">
        <v>347509.81130679999</v>
      </c>
      <c r="H16" s="650">
        <f t="shared" si="0"/>
        <v>321445747.80455297</v>
      </c>
    </row>
    <row r="17" spans="1:8">
      <c r="A17" s="464">
        <v>10</v>
      </c>
      <c r="B17" s="497" t="s">
        <v>558</v>
      </c>
      <c r="C17" s="649"/>
      <c r="D17" s="649">
        <v>9848608.1360224001</v>
      </c>
      <c r="E17" s="649">
        <v>5603515.6946377996</v>
      </c>
      <c r="F17" s="649">
        <v>27510983.493524399</v>
      </c>
      <c r="G17" s="649">
        <v>413127.53971059999</v>
      </c>
      <c r="H17" s="650">
        <f t="shared" si="0"/>
        <v>43376234.8638952</v>
      </c>
    </row>
    <row r="18" spans="1:8">
      <c r="A18" s="464">
        <v>11</v>
      </c>
      <c r="B18" s="463" t="s">
        <v>102</v>
      </c>
      <c r="C18" s="649"/>
      <c r="D18" s="649">
        <v>18506719.974686097</v>
      </c>
      <c r="E18" s="649">
        <v>70560523.15783</v>
      </c>
      <c r="F18" s="649">
        <v>17918599.755119801</v>
      </c>
      <c r="G18" s="649">
        <v>1987356.6491979</v>
      </c>
      <c r="H18" s="650">
        <f t="shared" si="0"/>
        <v>108973199.53683381</v>
      </c>
    </row>
    <row r="19" spans="1:8">
      <c r="A19" s="464">
        <v>12</v>
      </c>
      <c r="B19" s="463" t="s">
        <v>103</v>
      </c>
      <c r="C19" s="649"/>
      <c r="D19" s="649">
        <v>1937931.7198000001</v>
      </c>
      <c r="E19" s="649"/>
      <c r="F19" s="649"/>
      <c r="G19" s="649">
        <v>5.9999999999999995E-4</v>
      </c>
      <c r="H19" s="650">
        <f t="shared" si="0"/>
        <v>1937931.7204</v>
      </c>
    </row>
    <row r="20" spans="1:8">
      <c r="A20" s="464">
        <v>13</v>
      </c>
      <c r="B20" s="463" t="s">
        <v>244</v>
      </c>
      <c r="C20" s="649"/>
      <c r="D20" s="649"/>
      <c r="E20" s="649"/>
      <c r="F20" s="649"/>
      <c r="G20" s="649"/>
      <c r="H20" s="650">
        <f t="shared" si="0"/>
        <v>0</v>
      </c>
    </row>
    <row r="21" spans="1:8">
      <c r="A21" s="464">
        <v>14</v>
      </c>
      <c r="B21" s="463" t="s">
        <v>105</v>
      </c>
      <c r="C21" s="649">
        <v>76155656.447799996</v>
      </c>
      <c r="D21" s="649">
        <v>48957287.7117033</v>
      </c>
      <c r="E21" s="649">
        <v>22735363.045594897</v>
      </c>
      <c r="F21" s="649">
        <v>120279066.679571</v>
      </c>
      <c r="G21" s="649">
        <v>72504728.800574407</v>
      </c>
      <c r="H21" s="650">
        <f t="shared" si="0"/>
        <v>340632102.68524361</v>
      </c>
    </row>
    <row r="22" spans="1:8">
      <c r="A22" s="465">
        <v>15</v>
      </c>
      <c r="B22" s="471" t="s">
        <v>106</v>
      </c>
      <c r="C22" s="650">
        <f>+SUM(C8:C16)+SUM(C18:C21)</f>
        <v>443471738.06549996</v>
      </c>
      <c r="D22" s="650">
        <f t="shared" ref="D22:G22" si="1">+SUM(D8:D16)+SUM(D18:D21)</f>
        <v>504617658.78888738</v>
      </c>
      <c r="E22" s="650">
        <f t="shared" si="1"/>
        <v>906607993.79508972</v>
      </c>
      <c r="F22" s="650">
        <f t="shared" si="1"/>
        <v>990552484.28248882</v>
      </c>
      <c r="G22" s="650">
        <f t="shared" si="1"/>
        <v>76646282.240584403</v>
      </c>
      <c r="H22" s="650">
        <f>+SUM(H8:H16)+SUM(H18:H21)</f>
        <v>2921896157.1725507</v>
      </c>
    </row>
    <row r="26" spans="1:8" ht="25.5">
      <c r="B26" s="498"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election activeCell="B1" sqref="B1"/>
    </sheetView>
  </sheetViews>
  <sheetFormatPr defaultColWidth="9.140625" defaultRowHeight="12.75"/>
  <cols>
    <col min="1" max="1" width="11.85546875" style="499" bestFit="1" customWidth="1"/>
    <col min="2" max="2" width="84.85546875" style="469" customWidth="1"/>
    <col min="3" max="3" width="22.42578125" style="469" customWidth="1"/>
    <col min="4" max="4" width="23.42578125" style="469" customWidth="1"/>
    <col min="5" max="5" width="12.140625" style="469" bestFit="1" customWidth="1"/>
    <col min="6" max="6" width="13.140625" style="469" bestFit="1" customWidth="1"/>
    <col min="7" max="7" width="16" style="469" customWidth="1"/>
    <col min="8" max="8" width="22.140625" style="469" customWidth="1"/>
    <col min="9" max="9" width="12.28515625" style="469" bestFit="1" customWidth="1"/>
    <col min="10" max="16384" width="9.140625" style="469"/>
  </cols>
  <sheetData>
    <row r="1" spans="1:9" ht="13.5">
      <c r="A1" s="460" t="s">
        <v>30</v>
      </c>
      <c r="B1" s="3" t="str">
        <f>'Info '!C2</f>
        <v>JSC "BASISBANK"</v>
      </c>
    </row>
    <row r="2" spans="1:9" ht="13.5">
      <c r="A2" s="461" t="s">
        <v>31</v>
      </c>
      <c r="B2" s="496">
        <f>'1. key ratios '!B2</f>
        <v>44834</v>
      </c>
    </row>
    <row r="3" spans="1:9">
      <c r="A3" s="462" t="s">
        <v>547</v>
      </c>
    </row>
    <row r="4" spans="1:9">
      <c r="C4" s="500" t="s">
        <v>0</v>
      </c>
      <c r="D4" s="500" t="s">
        <v>1</v>
      </c>
      <c r="E4" s="500" t="s">
        <v>2</v>
      </c>
      <c r="F4" s="500" t="s">
        <v>3</v>
      </c>
      <c r="G4" s="500" t="s">
        <v>4</v>
      </c>
      <c r="H4" s="500" t="s">
        <v>5</v>
      </c>
      <c r="I4" s="500" t="s">
        <v>8</v>
      </c>
    </row>
    <row r="5" spans="1:9" ht="44.25" customHeight="1">
      <c r="A5" s="728" t="s">
        <v>548</v>
      </c>
      <c r="B5" s="729"/>
      <c r="C5" s="742" t="s">
        <v>549</v>
      </c>
      <c r="D5" s="742"/>
      <c r="E5" s="742" t="s">
        <v>550</v>
      </c>
      <c r="F5" s="742" t="s">
        <v>551</v>
      </c>
      <c r="G5" s="740" t="s">
        <v>552</v>
      </c>
      <c r="H5" s="740" t="s">
        <v>553</v>
      </c>
      <c r="I5" s="501" t="s">
        <v>554</v>
      </c>
    </row>
    <row r="6" spans="1:9" ht="60" customHeight="1">
      <c r="A6" s="732"/>
      <c r="B6" s="733"/>
      <c r="C6" s="489" t="s">
        <v>555</v>
      </c>
      <c r="D6" s="489" t="s">
        <v>556</v>
      </c>
      <c r="E6" s="742"/>
      <c r="F6" s="742"/>
      <c r="G6" s="741"/>
      <c r="H6" s="741"/>
      <c r="I6" s="501" t="s">
        <v>557</v>
      </c>
    </row>
    <row r="7" spans="1:9">
      <c r="A7" s="467">
        <v>1</v>
      </c>
      <c r="B7" s="463" t="s">
        <v>93</v>
      </c>
      <c r="C7" s="649"/>
      <c r="D7" s="649">
        <v>556467218.6099</v>
      </c>
      <c r="E7" s="649"/>
      <c r="F7" s="649"/>
      <c r="G7" s="649"/>
      <c r="H7" s="649"/>
      <c r="I7" s="651">
        <f t="shared" ref="I7:I23" si="0">C7+D7-E7-F7-G7</f>
        <v>556467218.6099</v>
      </c>
    </row>
    <row r="8" spans="1:9">
      <c r="A8" s="467">
        <v>2</v>
      </c>
      <c r="B8" s="463" t="s">
        <v>94</v>
      </c>
      <c r="C8" s="649"/>
      <c r="D8" s="649"/>
      <c r="E8" s="649"/>
      <c r="F8" s="649"/>
      <c r="G8" s="649"/>
      <c r="H8" s="649"/>
      <c r="I8" s="651">
        <f t="shared" si="0"/>
        <v>0</v>
      </c>
    </row>
    <row r="9" spans="1:9">
      <c r="A9" s="467">
        <v>3</v>
      </c>
      <c r="B9" s="463" t="s">
        <v>265</v>
      </c>
      <c r="C9" s="649"/>
      <c r="D9" s="649">
        <v>50092708.466200002</v>
      </c>
      <c r="E9" s="649"/>
      <c r="F9" s="649">
        <v>998151.84891519998</v>
      </c>
      <c r="G9" s="649"/>
      <c r="H9" s="649"/>
      <c r="I9" s="651">
        <f t="shared" si="0"/>
        <v>49094556.617284805</v>
      </c>
    </row>
    <row r="10" spans="1:9">
      <c r="A10" s="467">
        <v>4</v>
      </c>
      <c r="B10" s="463" t="s">
        <v>95</v>
      </c>
      <c r="C10" s="649"/>
      <c r="D10" s="649"/>
      <c r="E10" s="649"/>
      <c r="F10" s="649"/>
      <c r="G10" s="649"/>
      <c r="H10" s="649"/>
      <c r="I10" s="651">
        <f t="shared" si="0"/>
        <v>0</v>
      </c>
    </row>
    <row r="11" spans="1:9">
      <c r="A11" s="467">
        <v>5</v>
      </c>
      <c r="B11" s="463" t="s">
        <v>96</v>
      </c>
      <c r="C11" s="649"/>
      <c r="D11" s="649"/>
      <c r="E11" s="649"/>
      <c r="F11" s="649"/>
      <c r="G11" s="649"/>
      <c r="H11" s="649"/>
      <c r="I11" s="651">
        <f t="shared" si="0"/>
        <v>0</v>
      </c>
    </row>
    <row r="12" spans="1:9">
      <c r="A12" s="467">
        <v>6</v>
      </c>
      <c r="B12" s="463" t="s">
        <v>97</v>
      </c>
      <c r="C12" s="649"/>
      <c r="D12" s="649">
        <v>156553632.75670001</v>
      </c>
      <c r="E12" s="649"/>
      <c r="F12" s="649"/>
      <c r="G12" s="649"/>
      <c r="H12" s="649"/>
      <c r="I12" s="651">
        <f t="shared" si="0"/>
        <v>156553632.75670001</v>
      </c>
    </row>
    <row r="13" spans="1:9">
      <c r="A13" s="467">
        <v>7</v>
      </c>
      <c r="B13" s="463" t="s">
        <v>98</v>
      </c>
      <c r="C13" s="649">
        <v>11132195.090922801</v>
      </c>
      <c r="D13" s="649">
        <v>1040403317.637575</v>
      </c>
      <c r="E13" s="649">
        <v>16341639.245859001</v>
      </c>
      <c r="F13" s="649">
        <v>17560724.6988732</v>
      </c>
      <c r="G13" s="649"/>
      <c r="H13" s="649"/>
      <c r="I13" s="651">
        <f t="shared" si="0"/>
        <v>1017633148.7837657</v>
      </c>
    </row>
    <row r="14" spans="1:9">
      <c r="A14" s="467">
        <v>8</v>
      </c>
      <c r="B14" s="463" t="s">
        <v>99</v>
      </c>
      <c r="C14" s="649">
        <v>28034806.200932987</v>
      </c>
      <c r="D14" s="649">
        <v>338311266.59339505</v>
      </c>
      <c r="E14" s="649">
        <v>15746326.834679209</v>
      </c>
      <c r="F14" s="649">
        <v>6161824.5674508</v>
      </c>
      <c r="G14" s="649"/>
      <c r="H14" s="649">
        <v>5180509</v>
      </c>
      <c r="I14" s="651">
        <f t="shared" si="0"/>
        <v>344437921.39219803</v>
      </c>
    </row>
    <row r="15" spans="1:9">
      <c r="A15" s="467">
        <v>9</v>
      </c>
      <c r="B15" s="463" t="s">
        <v>100</v>
      </c>
      <c r="C15" s="649">
        <v>18941656.243346401</v>
      </c>
      <c r="D15" s="649">
        <v>311162846.59880805</v>
      </c>
      <c r="E15" s="649">
        <v>8658755.0374917984</v>
      </c>
      <c r="F15" s="649">
        <v>5619181.5895579997</v>
      </c>
      <c r="G15" s="649"/>
      <c r="H15" s="649">
        <v>30537.995021999999</v>
      </c>
      <c r="I15" s="651">
        <f t="shared" si="0"/>
        <v>315826566.21510464</v>
      </c>
    </row>
    <row r="16" spans="1:9">
      <c r="A16" s="467">
        <v>10</v>
      </c>
      <c r="B16" s="497" t="s">
        <v>558</v>
      </c>
      <c r="C16" s="649">
        <v>39026590.672313802</v>
      </c>
      <c r="D16" s="649">
        <v>22896552.0579344</v>
      </c>
      <c r="E16" s="649">
        <v>18546907.866353001</v>
      </c>
      <c r="F16" s="649">
        <v>213930.4050076</v>
      </c>
      <c r="G16" s="649"/>
      <c r="H16" s="649">
        <v>4627344.2300000004</v>
      </c>
      <c r="I16" s="651">
        <f t="shared" si="0"/>
        <v>43162304.458887592</v>
      </c>
    </row>
    <row r="17" spans="1:9">
      <c r="A17" s="467">
        <v>11</v>
      </c>
      <c r="B17" s="463" t="s">
        <v>102</v>
      </c>
      <c r="C17" s="649">
        <v>11226670.6814816</v>
      </c>
      <c r="D17" s="649">
        <v>103179013.1773517</v>
      </c>
      <c r="E17" s="649">
        <v>5432484.3219163995</v>
      </c>
      <c r="F17" s="649">
        <v>1677164.8686426</v>
      </c>
      <c r="G17" s="649"/>
      <c r="H17" s="649"/>
      <c r="I17" s="651">
        <f t="shared" si="0"/>
        <v>107296034.6682743</v>
      </c>
    </row>
    <row r="18" spans="1:9">
      <c r="A18" s="467">
        <v>12</v>
      </c>
      <c r="B18" s="463" t="s">
        <v>103</v>
      </c>
      <c r="C18" s="649"/>
      <c r="D18" s="649">
        <v>1937931.7204</v>
      </c>
      <c r="E18" s="649"/>
      <c r="F18" s="649">
        <v>38749.199997000003</v>
      </c>
      <c r="G18" s="649"/>
      <c r="H18" s="649"/>
      <c r="I18" s="651">
        <f t="shared" si="0"/>
        <v>1899182.5204030001</v>
      </c>
    </row>
    <row r="19" spans="1:9">
      <c r="A19" s="467">
        <v>13</v>
      </c>
      <c r="B19" s="463" t="s">
        <v>244</v>
      </c>
      <c r="C19" s="649"/>
      <c r="D19" s="649"/>
      <c r="E19" s="649"/>
      <c r="F19" s="649"/>
      <c r="G19" s="649"/>
      <c r="H19" s="649"/>
      <c r="I19" s="651">
        <f t="shared" si="0"/>
        <v>0</v>
      </c>
    </row>
    <row r="20" spans="1:9">
      <c r="A20" s="467">
        <v>14</v>
      </c>
      <c r="B20" s="463" t="s">
        <v>105</v>
      </c>
      <c r="C20" s="649">
        <v>34293735.642963402</v>
      </c>
      <c r="D20" s="649">
        <v>352922901.36922598</v>
      </c>
      <c r="E20" s="649">
        <v>24851325.776844401</v>
      </c>
      <c r="F20" s="649">
        <v>3048607.2252930002</v>
      </c>
      <c r="G20" s="649"/>
      <c r="H20" s="649"/>
      <c r="I20" s="651">
        <f t="shared" si="0"/>
        <v>359316704.01005203</v>
      </c>
    </row>
    <row r="21" spans="1:9" s="502" customFormat="1">
      <c r="A21" s="468">
        <v>15</v>
      </c>
      <c r="B21" s="471" t="s">
        <v>106</v>
      </c>
      <c r="C21" s="471">
        <f>SUM(C7:C15)+SUM(C17:C20)</f>
        <v>103629063.85964718</v>
      </c>
      <c r="D21" s="471">
        <f t="shared" ref="D21:H21" si="1">SUM(D7:D15)+SUM(D17:D20)</f>
        <v>2911030836.9295559</v>
      </c>
      <c r="E21" s="471">
        <f t="shared" si="1"/>
        <v>71030531.21679081</v>
      </c>
      <c r="F21" s="471">
        <f t="shared" si="1"/>
        <v>35104403.998729803</v>
      </c>
      <c r="G21" s="471">
        <f t="shared" si="1"/>
        <v>0</v>
      </c>
      <c r="H21" s="471">
        <f t="shared" si="1"/>
        <v>5211046.9950219998</v>
      </c>
      <c r="I21" s="651">
        <f t="shared" si="0"/>
        <v>2908524965.5736828</v>
      </c>
    </row>
    <row r="22" spans="1:9">
      <c r="A22" s="503">
        <v>16</v>
      </c>
      <c r="B22" s="504" t="s">
        <v>559</v>
      </c>
      <c r="C22" s="649">
        <v>70295956.127499998</v>
      </c>
      <c r="D22" s="649">
        <v>1990047271.9684999</v>
      </c>
      <c r="E22" s="649">
        <v>47199191.785364904</v>
      </c>
      <c r="F22" s="649">
        <v>34676983.269893602</v>
      </c>
      <c r="G22" s="649"/>
      <c r="H22" s="649">
        <v>5211047.4863999998</v>
      </c>
      <c r="I22" s="651">
        <f t="shared" si="0"/>
        <v>1978467053.0407414</v>
      </c>
    </row>
    <row r="23" spans="1:9">
      <c r="A23" s="503">
        <v>17</v>
      </c>
      <c r="B23" s="504" t="s">
        <v>560</v>
      </c>
      <c r="C23" s="649"/>
      <c r="D23" s="649">
        <v>350000304.00999999</v>
      </c>
      <c r="E23" s="649"/>
      <c r="F23" s="649">
        <v>84000</v>
      </c>
      <c r="G23" s="649"/>
      <c r="H23" s="649"/>
      <c r="I23" s="651">
        <f t="shared" si="0"/>
        <v>349916304.00999999</v>
      </c>
    </row>
    <row r="26" spans="1:9" ht="38.25">
      <c r="B26" s="498" t="s">
        <v>687</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C2" sqref="C2"/>
    </sheetView>
  </sheetViews>
  <sheetFormatPr defaultColWidth="9.140625" defaultRowHeight="12.75"/>
  <cols>
    <col min="1" max="1" width="11" style="469" bestFit="1" customWidth="1"/>
    <col min="2" max="2" width="53.42578125" style="469" customWidth="1"/>
    <col min="3" max="4" width="22" style="469" customWidth="1"/>
    <col min="5" max="5" width="12.140625" style="469" bestFit="1" customWidth="1"/>
    <col min="6" max="6" width="13.140625" style="469" bestFit="1" customWidth="1"/>
    <col min="7" max="8" width="22" style="469" customWidth="1"/>
    <col min="9" max="9" width="14.28515625" style="469" bestFit="1" customWidth="1"/>
    <col min="10" max="16384" width="9.140625" style="469"/>
  </cols>
  <sheetData>
    <row r="1" spans="1:9" ht="13.5">
      <c r="A1" s="460" t="s">
        <v>30</v>
      </c>
      <c r="B1" s="3" t="str">
        <f>'Info '!C2</f>
        <v>JSC "BASISBANK"</v>
      </c>
    </row>
    <row r="2" spans="1:9" ht="13.5">
      <c r="A2" s="461" t="s">
        <v>31</v>
      </c>
      <c r="B2" s="496">
        <f>'1. key ratios '!B2</f>
        <v>44834</v>
      </c>
    </row>
    <row r="3" spans="1:9">
      <c r="A3" s="462" t="s">
        <v>561</v>
      </c>
    </row>
    <row r="4" spans="1:9">
      <c r="C4" s="500" t="s">
        <v>0</v>
      </c>
      <c r="D4" s="500" t="s">
        <v>1</v>
      </c>
      <c r="E4" s="500" t="s">
        <v>2</v>
      </c>
      <c r="F4" s="500" t="s">
        <v>3</v>
      </c>
      <c r="G4" s="500" t="s">
        <v>4</v>
      </c>
      <c r="H4" s="500" t="s">
        <v>5</v>
      </c>
      <c r="I4" s="500" t="s">
        <v>8</v>
      </c>
    </row>
    <row r="5" spans="1:9" ht="46.5" customHeight="1">
      <c r="A5" s="728" t="s">
        <v>702</v>
      </c>
      <c r="B5" s="729"/>
      <c r="C5" s="742" t="s">
        <v>549</v>
      </c>
      <c r="D5" s="742"/>
      <c r="E5" s="742" t="s">
        <v>550</v>
      </c>
      <c r="F5" s="742" t="s">
        <v>551</v>
      </c>
      <c r="G5" s="740" t="s">
        <v>552</v>
      </c>
      <c r="H5" s="740" t="s">
        <v>553</v>
      </c>
      <c r="I5" s="501" t="s">
        <v>554</v>
      </c>
    </row>
    <row r="6" spans="1:9" ht="75" customHeight="1">
      <c r="A6" s="732"/>
      <c r="B6" s="733"/>
      <c r="C6" s="489" t="s">
        <v>555</v>
      </c>
      <c r="D6" s="489" t="s">
        <v>556</v>
      </c>
      <c r="E6" s="742"/>
      <c r="F6" s="742"/>
      <c r="G6" s="741"/>
      <c r="H6" s="741"/>
      <c r="I6" s="501" t="s">
        <v>557</v>
      </c>
    </row>
    <row r="7" spans="1:9">
      <c r="A7" s="466">
        <v>1</v>
      </c>
      <c r="B7" s="470" t="s">
        <v>692</v>
      </c>
      <c r="C7" s="649">
        <v>2293734.7985999999</v>
      </c>
      <c r="D7" s="649">
        <v>662388636.77980006</v>
      </c>
      <c r="E7" s="649">
        <v>1128922.3196</v>
      </c>
      <c r="F7" s="649">
        <v>2057773.8101999999</v>
      </c>
      <c r="G7" s="649"/>
      <c r="H7" s="649">
        <v>177608.21</v>
      </c>
      <c r="I7" s="652">
        <f t="shared" ref="I7:I34" si="0">C7+D7-E7-F7-G7</f>
        <v>661495675.44860005</v>
      </c>
    </row>
    <row r="8" spans="1:9">
      <c r="A8" s="466">
        <v>2</v>
      </c>
      <c r="B8" s="470" t="s">
        <v>562</v>
      </c>
      <c r="C8" s="649">
        <v>1315027.2042</v>
      </c>
      <c r="D8" s="649">
        <v>284016726.3897</v>
      </c>
      <c r="E8" s="649">
        <v>666070.50439999998</v>
      </c>
      <c r="F8" s="649">
        <v>1932396.9916999999</v>
      </c>
      <c r="G8" s="649"/>
      <c r="H8" s="649">
        <v>52072.69</v>
      </c>
      <c r="I8" s="652">
        <f t="shared" si="0"/>
        <v>282733286.09780002</v>
      </c>
    </row>
    <row r="9" spans="1:9">
      <c r="A9" s="466">
        <v>3</v>
      </c>
      <c r="B9" s="470" t="s">
        <v>563</v>
      </c>
      <c r="C9" s="649"/>
      <c r="D9" s="649">
        <v>211422.31</v>
      </c>
      <c r="E9" s="649"/>
      <c r="F9" s="649">
        <v>4224.1099999999997</v>
      </c>
      <c r="G9" s="649"/>
      <c r="H9" s="649"/>
      <c r="I9" s="652">
        <f t="shared" si="0"/>
        <v>207198.2</v>
      </c>
    </row>
    <row r="10" spans="1:9" ht="25.5">
      <c r="A10" s="466">
        <v>4</v>
      </c>
      <c r="B10" s="470" t="s">
        <v>693</v>
      </c>
      <c r="C10" s="649">
        <v>2461068.4347999999</v>
      </c>
      <c r="D10" s="649">
        <v>90931262.5889</v>
      </c>
      <c r="E10" s="649">
        <v>1106127.6858000001</v>
      </c>
      <c r="F10" s="649">
        <v>1734350.3411000001</v>
      </c>
      <c r="G10" s="649"/>
      <c r="H10" s="649">
        <v>57356.56</v>
      </c>
      <c r="I10" s="652">
        <f t="shared" si="0"/>
        <v>90551852.996799991</v>
      </c>
    </row>
    <row r="11" spans="1:9">
      <c r="A11" s="466">
        <v>5</v>
      </c>
      <c r="B11" s="470" t="s">
        <v>564</v>
      </c>
      <c r="C11" s="649">
        <v>1316646.7949000001</v>
      </c>
      <c r="D11" s="649">
        <v>185648987.04089999</v>
      </c>
      <c r="E11" s="649">
        <v>3380801.4752000002</v>
      </c>
      <c r="F11" s="649">
        <v>3121747.6397000002</v>
      </c>
      <c r="G11" s="649"/>
      <c r="H11" s="649">
        <v>7258.06</v>
      </c>
      <c r="I11" s="652">
        <f t="shared" si="0"/>
        <v>180463084.7209</v>
      </c>
    </row>
    <row r="12" spans="1:9">
      <c r="A12" s="466">
        <v>6</v>
      </c>
      <c r="B12" s="470" t="s">
        <v>565</v>
      </c>
      <c r="C12" s="649">
        <v>4204905.7795000002</v>
      </c>
      <c r="D12" s="649">
        <v>115285178.8471</v>
      </c>
      <c r="E12" s="649">
        <v>3176424.4629000002</v>
      </c>
      <c r="F12" s="649">
        <v>1852851.4883999999</v>
      </c>
      <c r="G12" s="649"/>
      <c r="H12" s="649">
        <v>91445.65</v>
      </c>
      <c r="I12" s="652">
        <f t="shared" si="0"/>
        <v>114460808.6753</v>
      </c>
    </row>
    <row r="13" spans="1:9">
      <c r="A13" s="466">
        <v>7</v>
      </c>
      <c r="B13" s="470" t="s">
        <v>566</v>
      </c>
      <c r="C13" s="649">
        <v>847856.99320000003</v>
      </c>
      <c r="D13" s="649">
        <v>60681905.998999998</v>
      </c>
      <c r="E13" s="649">
        <v>617728.01619999995</v>
      </c>
      <c r="F13" s="649">
        <v>1137372.6923</v>
      </c>
      <c r="G13" s="649"/>
      <c r="H13" s="649">
        <v>44768.13</v>
      </c>
      <c r="I13" s="652">
        <f t="shared" si="0"/>
        <v>59774662.283699997</v>
      </c>
    </row>
    <row r="14" spans="1:9">
      <c r="A14" s="466">
        <v>8</v>
      </c>
      <c r="B14" s="470" t="s">
        <v>567</v>
      </c>
      <c r="C14" s="649">
        <v>969584.78049999999</v>
      </c>
      <c r="D14" s="649">
        <v>91076994.8178</v>
      </c>
      <c r="E14" s="649">
        <v>1615061.375</v>
      </c>
      <c r="F14" s="649">
        <v>1551250.6222999999</v>
      </c>
      <c r="G14" s="649"/>
      <c r="H14" s="649">
        <v>103460.02</v>
      </c>
      <c r="I14" s="652">
        <f t="shared" si="0"/>
        <v>88880267.600999996</v>
      </c>
    </row>
    <row r="15" spans="1:9">
      <c r="A15" s="466">
        <v>9</v>
      </c>
      <c r="B15" s="470" t="s">
        <v>568</v>
      </c>
      <c r="C15" s="649">
        <v>71503.710000000006</v>
      </c>
      <c r="D15" s="649">
        <v>61898019.1043</v>
      </c>
      <c r="E15" s="649">
        <v>3465797.5956000001</v>
      </c>
      <c r="F15" s="649">
        <v>544968.07880000002</v>
      </c>
      <c r="G15" s="649"/>
      <c r="H15" s="649">
        <v>42082.55</v>
      </c>
      <c r="I15" s="652">
        <f t="shared" si="0"/>
        <v>57958757.139899999</v>
      </c>
    </row>
    <row r="16" spans="1:9">
      <c r="A16" s="466">
        <v>10</v>
      </c>
      <c r="B16" s="470" t="s">
        <v>569</v>
      </c>
      <c r="C16" s="649">
        <v>506734.07319999998</v>
      </c>
      <c r="D16" s="649">
        <v>9479437.6122999992</v>
      </c>
      <c r="E16" s="649">
        <v>173176.09049999999</v>
      </c>
      <c r="F16" s="649">
        <v>185209.26790000001</v>
      </c>
      <c r="G16" s="649"/>
      <c r="H16" s="649"/>
      <c r="I16" s="652">
        <f t="shared" si="0"/>
        <v>9627786.3270999994</v>
      </c>
    </row>
    <row r="17" spans="1:10">
      <c r="A17" s="466">
        <v>11</v>
      </c>
      <c r="B17" s="470" t="s">
        <v>570</v>
      </c>
      <c r="C17" s="649">
        <v>21193.29</v>
      </c>
      <c r="D17" s="649">
        <v>731121.78590000002</v>
      </c>
      <c r="E17" s="649">
        <v>6357.99</v>
      </c>
      <c r="F17" s="649">
        <v>14507.941999999999</v>
      </c>
      <c r="G17" s="649"/>
      <c r="H17" s="649"/>
      <c r="I17" s="652">
        <f t="shared" si="0"/>
        <v>731449.14390000002</v>
      </c>
    </row>
    <row r="18" spans="1:10">
      <c r="A18" s="466">
        <v>12</v>
      </c>
      <c r="B18" s="470" t="s">
        <v>571</v>
      </c>
      <c r="C18" s="649">
        <v>896160.91890000005</v>
      </c>
      <c r="D18" s="649">
        <v>79605173.488999993</v>
      </c>
      <c r="E18" s="649">
        <v>364974.0736</v>
      </c>
      <c r="F18" s="649">
        <v>1578272.439</v>
      </c>
      <c r="G18" s="649"/>
      <c r="H18" s="649">
        <v>99059.68</v>
      </c>
      <c r="I18" s="652">
        <f t="shared" si="0"/>
        <v>78558087.895300001</v>
      </c>
    </row>
    <row r="19" spans="1:10">
      <c r="A19" s="466">
        <v>13</v>
      </c>
      <c r="B19" s="470" t="s">
        <v>572</v>
      </c>
      <c r="C19" s="649">
        <v>4142959.8550999998</v>
      </c>
      <c r="D19" s="649">
        <v>15735934.255100001</v>
      </c>
      <c r="E19" s="649">
        <v>3969627.2277000002</v>
      </c>
      <c r="F19" s="649">
        <v>302040.74109999998</v>
      </c>
      <c r="G19" s="649"/>
      <c r="H19" s="649">
        <v>42659.49</v>
      </c>
      <c r="I19" s="652">
        <f t="shared" si="0"/>
        <v>15607226.141399998</v>
      </c>
    </row>
    <row r="20" spans="1:10">
      <c r="A20" s="466">
        <v>14</v>
      </c>
      <c r="B20" s="470" t="s">
        <v>573</v>
      </c>
      <c r="C20" s="649">
        <v>11758812.517200001</v>
      </c>
      <c r="D20" s="649">
        <v>92183399.510900006</v>
      </c>
      <c r="E20" s="649">
        <v>5268383.5713</v>
      </c>
      <c r="F20" s="649">
        <v>1472668.0214</v>
      </c>
      <c r="G20" s="649"/>
      <c r="H20" s="649">
        <v>21279.17</v>
      </c>
      <c r="I20" s="652">
        <f t="shared" si="0"/>
        <v>97201160.435400009</v>
      </c>
    </row>
    <row r="21" spans="1:10">
      <c r="A21" s="466">
        <v>15</v>
      </c>
      <c r="B21" s="470" t="s">
        <v>574</v>
      </c>
      <c r="C21" s="649">
        <v>3804086.4703000002</v>
      </c>
      <c r="D21" s="649">
        <v>29821985.7958</v>
      </c>
      <c r="E21" s="649">
        <v>3052733.7178000002</v>
      </c>
      <c r="F21" s="649">
        <v>179566.23060000001</v>
      </c>
      <c r="G21" s="649"/>
      <c r="H21" s="649"/>
      <c r="I21" s="652">
        <f t="shared" si="0"/>
        <v>30393772.317700006</v>
      </c>
    </row>
    <row r="22" spans="1:10">
      <c r="A22" s="466">
        <v>16</v>
      </c>
      <c r="B22" s="470" t="s">
        <v>575</v>
      </c>
      <c r="C22" s="649">
        <v>267726.30709999998</v>
      </c>
      <c r="D22" s="649">
        <v>18562551.3807</v>
      </c>
      <c r="E22" s="649">
        <v>931225.85699999996</v>
      </c>
      <c r="F22" s="649">
        <v>212596.74340000001</v>
      </c>
      <c r="G22" s="649"/>
      <c r="H22" s="649">
        <v>8798.89</v>
      </c>
      <c r="I22" s="652">
        <f t="shared" si="0"/>
        <v>17686455.087400001</v>
      </c>
    </row>
    <row r="23" spans="1:10">
      <c r="A23" s="466">
        <v>17</v>
      </c>
      <c r="B23" s="470" t="s">
        <v>696</v>
      </c>
      <c r="C23" s="649">
        <v>304866.5894</v>
      </c>
      <c r="D23" s="649">
        <v>20606125.2379</v>
      </c>
      <c r="E23" s="649">
        <v>893280.03960000002</v>
      </c>
      <c r="F23" s="649">
        <v>249539.09570000001</v>
      </c>
      <c r="G23" s="649"/>
      <c r="H23" s="649"/>
      <c r="I23" s="652">
        <f t="shared" si="0"/>
        <v>19768172.692000002</v>
      </c>
    </row>
    <row r="24" spans="1:10">
      <c r="A24" s="466">
        <v>18</v>
      </c>
      <c r="B24" s="470" t="s">
        <v>576</v>
      </c>
      <c r="C24" s="649">
        <v>430818.27590000001</v>
      </c>
      <c r="D24" s="649">
        <v>72733012.155499995</v>
      </c>
      <c r="E24" s="649">
        <v>292198.3371</v>
      </c>
      <c r="F24" s="649">
        <v>1424910.6370000001</v>
      </c>
      <c r="G24" s="649"/>
      <c r="H24" s="649">
        <v>82675.429999999993</v>
      </c>
      <c r="I24" s="652">
        <f t="shared" si="0"/>
        <v>71446721.457300007</v>
      </c>
    </row>
    <row r="25" spans="1:10">
      <c r="A25" s="466">
        <v>19</v>
      </c>
      <c r="B25" s="470" t="s">
        <v>577</v>
      </c>
      <c r="C25" s="649">
        <v>10209.700000000001</v>
      </c>
      <c r="D25" s="649">
        <v>19434676.941799998</v>
      </c>
      <c r="E25" s="649">
        <v>10209.700000000001</v>
      </c>
      <c r="F25" s="649">
        <v>386797.36560000002</v>
      </c>
      <c r="G25" s="649"/>
      <c r="H25" s="649"/>
      <c r="I25" s="652">
        <f t="shared" si="0"/>
        <v>19047879.576199997</v>
      </c>
    </row>
    <row r="26" spans="1:10">
      <c r="A26" s="466">
        <v>20</v>
      </c>
      <c r="B26" s="470" t="s">
        <v>695</v>
      </c>
      <c r="C26" s="649">
        <v>840576.4</v>
      </c>
      <c r="D26" s="649">
        <v>114585121.99429999</v>
      </c>
      <c r="E26" s="649">
        <v>444771.68920000002</v>
      </c>
      <c r="F26" s="649">
        <v>2193215.2570000002</v>
      </c>
      <c r="G26" s="649"/>
      <c r="H26" s="649">
        <v>51586.19</v>
      </c>
      <c r="I26" s="652">
        <f t="shared" si="0"/>
        <v>112787711.4481</v>
      </c>
      <c r="J26" s="472"/>
    </row>
    <row r="27" spans="1:10">
      <c r="A27" s="466">
        <v>21</v>
      </c>
      <c r="B27" s="470" t="s">
        <v>578</v>
      </c>
      <c r="C27" s="649">
        <v>93436.75</v>
      </c>
      <c r="D27" s="649">
        <v>30016591.316199999</v>
      </c>
      <c r="E27" s="649">
        <v>41836.93</v>
      </c>
      <c r="F27" s="649">
        <v>595027.32420000003</v>
      </c>
      <c r="G27" s="649"/>
      <c r="H27" s="649"/>
      <c r="I27" s="652">
        <f t="shared" si="0"/>
        <v>29473163.811999999</v>
      </c>
      <c r="J27" s="472"/>
    </row>
    <row r="28" spans="1:10">
      <c r="A28" s="466">
        <v>22</v>
      </c>
      <c r="B28" s="470" t="s">
        <v>579</v>
      </c>
      <c r="C28" s="649">
        <v>136706.56</v>
      </c>
      <c r="D28" s="649">
        <v>6128967.2903000005</v>
      </c>
      <c r="E28" s="649">
        <v>132079.61610000001</v>
      </c>
      <c r="F28" s="649">
        <v>108692.3993</v>
      </c>
      <c r="G28" s="649"/>
      <c r="H28" s="649">
        <v>8245.41</v>
      </c>
      <c r="I28" s="652">
        <f t="shared" si="0"/>
        <v>6024901.8349000001</v>
      </c>
      <c r="J28" s="472"/>
    </row>
    <row r="29" spans="1:10">
      <c r="A29" s="466">
        <v>23</v>
      </c>
      <c r="B29" s="470" t="s">
        <v>580</v>
      </c>
      <c r="C29" s="649">
        <v>5195116.9346000003</v>
      </c>
      <c r="D29" s="649">
        <v>218621325.5966</v>
      </c>
      <c r="E29" s="649">
        <v>2611486.1671000002</v>
      </c>
      <c r="F29" s="649">
        <v>4175376.6908999998</v>
      </c>
      <c r="G29" s="649"/>
      <c r="H29" s="649">
        <v>529971.29</v>
      </c>
      <c r="I29" s="652">
        <f t="shared" si="0"/>
        <v>217029579.67319998</v>
      </c>
      <c r="J29" s="472"/>
    </row>
    <row r="30" spans="1:10">
      <c r="A30" s="466">
        <v>24</v>
      </c>
      <c r="B30" s="470" t="s">
        <v>694</v>
      </c>
      <c r="C30" s="649">
        <v>2233640.2999999998</v>
      </c>
      <c r="D30" s="649">
        <v>95422524.999400005</v>
      </c>
      <c r="E30" s="649">
        <v>1273495.2626</v>
      </c>
      <c r="F30" s="649">
        <v>1721078.4887999999</v>
      </c>
      <c r="G30" s="649"/>
      <c r="H30" s="649">
        <v>4533.25</v>
      </c>
      <c r="I30" s="652">
        <f t="shared" si="0"/>
        <v>94661591.547999993</v>
      </c>
      <c r="J30" s="472"/>
    </row>
    <row r="31" spans="1:10">
      <c r="A31" s="466">
        <v>25</v>
      </c>
      <c r="B31" s="470" t="s">
        <v>581</v>
      </c>
      <c r="C31" s="649">
        <v>2769007.7089</v>
      </c>
      <c r="D31" s="649">
        <v>85891976.853200004</v>
      </c>
      <c r="E31" s="649">
        <v>1449677.0379999999</v>
      </c>
      <c r="F31" s="649">
        <v>1424138.1237999999</v>
      </c>
      <c r="G31" s="649"/>
      <c r="H31" s="649">
        <v>55314.502200000003</v>
      </c>
      <c r="I31" s="652">
        <f t="shared" si="0"/>
        <v>85787169.400300011</v>
      </c>
      <c r="J31" s="472"/>
    </row>
    <row r="32" spans="1:10">
      <c r="A32" s="466">
        <v>26</v>
      </c>
      <c r="B32" s="470" t="s">
        <v>691</v>
      </c>
      <c r="C32" s="649">
        <v>27200917.617800001</v>
      </c>
      <c r="D32" s="649">
        <v>262865249.0361</v>
      </c>
      <c r="E32" s="649">
        <v>14923395.6632</v>
      </c>
      <c r="F32" s="649">
        <v>4600391.0760000004</v>
      </c>
      <c r="G32" s="649"/>
      <c r="H32" s="649">
        <v>3730872.3141999999</v>
      </c>
      <c r="I32" s="652">
        <f t="shared" si="0"/>
        <v>270542379.91470003</v>
      </c>
      <c r="J32" s="472"/>
    </row>
    <row r="33" spans="1:10">
      <c r="A33" s="466">
        <v>27</v>
      </c>
      <c r="B33" s="466" t="s">
        <v>582</v>
      </c>
      <c r="C33" s="649">
        <v>29535765.080699999</v>
      </c>
      <c r="D33" s="649">
        <v>186466527.9427</v>
      </c>
      <c r="E33" s="649">
        <v>20034688.990600001</v>
      </c>
      <c r="F33" s="649">
        <v>343440.74160000001</v>
      </c>
      <c r="G33" s="649"/>
      <c r="H33" s="649"/>
      <c r="I33" s="652">
        <f t="shared" si="0"/>
        <v>195624163.29120001</v>
      </c>
      <c r="J33" s="472"/>
    </row>
    <row r="34" spans="1:10">
      <c r="A34" s="466">
        <v>28</v>
      </c>
      <c r="B34" s="471" t="s">
        <v>106</v>
      </c>
      <c r="C34" s="650">
        <f>SUM(C7:C33)</f>
        <v>103629063.8448</v>
      </c>
      <c r="D34" s="650">
        <f t="shared" ref="D34:H34" si="1">SUM(D7:D33)</f>
        <v>2911030837.0711999</v>
      </c>
      <c r="E34" s="650">
        <f t="shared" si="1"/>
        <v>71030531.3961</v>
      </c>
      <c r="F34" s="650">
        <f t="shared" si="1"/>
        <v>35104404.359799989</v>
      </c>
      <c r="G34" s="650">
        <f t="shared" si="1"/>
        <v>0</v>
      </c>
      <c r="H34" s="650">
        <f t="shared" si="1"/>
        <v>5211047.4863999998</v>
      </c>
      <c r="I34" s="652">
        <f t="shared" si="0"/>
        <v>2908524965.1601</v>
      </c>
      <c r="J34" s="472"/>
    </row>
    <row r="35" spans="1:10">
      <c r="A35" s="472"/>
      <c r="B35" s="472"/>
      <c r="C35" s="472"/>
      <c r="D35" s="472"/>
      <c r="E35" s="472"/>
      <c r="F35" s="472"/>
      <c r="G35" s="472"/>
      <c r="H35" s="472"/>
      <c r="I35" s="472"/>
      <c r="J35" s="472"/>
    </row>
    <row r="36" spans="1:10">
      <c r="A36" s="472"/>
      <c r="B36" s="505"/>
      <c r="C36" s="472"/>
      <c r="D36" s="472"/>
      <c r="E36" s="472"/>
      <c r="F36" s="472"/>
      <c r="G36" s="472"/>
      <c r="H36" s="472"/>
      <c r="I36" s="472"/>
      <c r="J36" s="472"/>
    </row>
    <row r="37" spans="1:10">
      <c r="A37" s="472"/>
      <c r="B37" s="472"/>
      <c r="C37" s="472"/>
      <c r="D37" s="472"/>
      <c r="E37" s="472"/>
      <c r="F37" s="472"/>
      <c r="G37" s="472"/>
      <c r="H37" s="472"/>
      <c r="I37" s="472"/>
      <c r="J37" s="472"/>
    </row>
    <row r="38" spans="1:10">
      <c r="A38" s="472"/>
      <c r="B38" s="472"/>
      <c r="C38" s="472"/>
      <c r="D38" s="472"/>
      <c r="E38" s="472"/>
      <c r="F38" s="472"/>
      <c r="G38" s="472"/>
      <c r="H38" s="472"/>
      <c r="I38" s="472"/>
      <c r="J38" s="472"/>
    </row>
    <row r="39" spans="1:10">
      <c r="A39" s="472"/>
      <c r="B39" s="472"/>
      <c r="C39" s="472"/>
      <c r="D39" s="472"/>
      <c r="E39" s="472"/>
      <c r="F39" s="472"/>
      <c r="G39" s="472"/>
      <c r="H39" s="472"/>
      <c r="I39" s="472"/>
      <c r="J39" s="472"/>
    </row>
    <row r="40" spans="1:10">
      <c r="A40" s="472"/>
      <c r="B40" s="472"/>
      <c r="C40" s="472"/>
      <c r="D40" s="472"/>
      <c r="E40" s="472"/>
      <c r="F40" s="472"/>
      <c r="G40" s="472"/>
      <c r="H40" s="472"/>
      <c r="I40" s="472"/>
      <c r="J40" s="472"/>
    </row>
    <row r="41" spans="1:10">
      <c r="A41" s="472"/>
      <c r="B41" s="472"/>
      <c r="C41" s="472"/>
      <c r="D41" s="472"/>
      <c r="E41" s="472"/>
      <c r="F41" s="472"/>
      <c r="G41" s="472"/>
      <c r="H41" s="472"/>
      <c r="I41" s="472"/>
      <c r="J41" s="472"/>
    </row>
    <row r="42" spans="1:10">
      <c r="A42" s="506"/>
      <c r="B42" s="506"/>
      <c r="C42" s="472"/>
      <c r="D42" s="472"/>
      <c r="E42" s="472"/>
      <c r="F42" s="472"/>
      <c r="G42" s="472"/>
      <c r="H42" s="472"/>
      <c r="I42" s="472"/>
      <c r="J42" s="472"/>
    </row>
    <row r="43" spans="1:10">
      <c r="A43" s="506"/>
      <c r="B43" s="506"/>
      <c r="C43" s="472"/>
      <c r="D43" s="472"/>
      <c r="E43" s="472"/>
      <c r="F43" s="472"/>
      <c r="G43" s="472"/>
      <c r="H43" s="472"/>
      <c r="I43" s="472"/>
      <c r="J43" s="472"/>
    </row>
    <row r="44" spans="1:10">
      <c r="A44" s="472"/>
      <c r="B44" s="472"/>
      <c r="C44" s="472"/>
      <c r="D44" s="472"/>
      <c r="E44" s="472"/>
      <c r="F44" s="472"/>
      <c r="G44" s="472"/>
      <c r="H44" s="472"/>
      <c r="I44" s="472"/>
      <c r="J44" s="472"/>
    </row>
    <row r="45" spans="1:10">
      <c r="A45" s="472"/>
      <c r="B45" s="472"/>
      <c r="C45" s="472"/>
      <c r="D45" s="472"/>
      <c r="E45" s="472"/>
      <c r="F45" s="472"/>
      <c r="G45" s="472"/>
      <c r="H45" s="472"/>
      <c r="I45" s="472"/>
      <c r="J45" s="472"/>
    </row>
    <row r="46" spans="1:10">
      <c r="A46" s="472"/>
      <c r="B46" s="472"/>
      <c r="C46" s="472"/>
      <c r="D46" s="472"/>
      <c r="E46" s="472"/>
      <c r="F46" s="472"/>
      <c r="G46" s="472"/>
      <c r="H46" s="472"/>
      <c r="I46" s="472"/>
      <c r="J46" s="472"/>
    </row>
    <row r="47" spans="1:10">
      <c r="A47" s="472"/>
      <c r="B47" s="472"/>
      <c r="C47" s="472"/>
      <c r="D47" s="472"/>
      <c r="E47" s="472"/>
      <c r="F47" s="472"/>
      <c r="G47" s="472"/>
      <c r="H47" s="472"/>
      <c r="I47" s="472"/>
      <c r="J47" s="47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election activeCell="B2" sqref="B2"/>
    </sheetView>
  </sheetViews>
  <sheetFormatPr defaultColWidth="9.140625" defaultRowHeight="12.75"/>
  <cols>
    <col min="1" max="1" width="11.85546875" style="469" bestFit="1" customWidth="1"/>
    <col min="2" max="2" width="108" style="469" bestFit="1" customWidth="1"/>
    <col min="3" max="4" width="35.42578125" style="469" customWidth="1"/>
    <col min="5" max="16384" width="9.140625" style="469"/>
  </cols>
  <sheetData>
    <row r="1" spans="1:4" ht="13.5">
      <c r="A1" s="460" t="s">
        <v>30</v>
      </c>
      <c r="B1" s="3" t="str">
        <f>'Info '!C2</f>
        <v>JSC "BASISBANK"</v>
      </c>
    </row>
    <row r="2" spans="1:4" ht="13.5">
      <c r="A2" s="461" t="s">
        <v>31</v>
      </c>
      <c r="B2" s="496">
        <f>'1. key ratios '!B2</f>
        <v>44834</v>
      </c>
    </row>
    <row r="3" spans="1:4">
      <c r="A3" s="462" t="s">
        <v>583</v>
      </c>
    </row>
    <row r="5" spans="1:4" ht="25.5">
      <c r="A5" s="743" t="s">
        <v>584</v>
      </c>
      <c r="B5" s="743"/>
      <c r="C5" s="493" t="s">
        <v>585</v>
      </c>
      <c r="D5" s="493" t="s">
        <v>586</v>
      </c>
    </row>
    <row r="6" spans="1:4">
      <c r="A6" s="473">
        <v>1</v>
      </c>
      <c r="B6" s="474" t="s">
        <v>587</v>
      </c>
      <c r="C6" s="650">
        <v>80066959.800000012</v>
      </c>
      <c r="D6" s="650">
        <v>171867</v>
      </c>
    </row>
    <row r="7" spans="1:4">
      <c r="A7" s="475">
        <v>2</v>
      </c>
      <c r="B7" s="474" t="s">
        <v>588</v>
      </c>
      <c r="C7" s="650">
        <f>SUM(C8:C11)</f>
        <v>26032652.773800001</v>
      </c>
      <c r="D7" s="650">
        <f>SUM(D8:D11)</f>
        <v>18179</v>
      </c>
    </row>
    <row r="8" spans="1:4">
      <c r="A8" s="476">
        <v>2.1</v>
      </c>
      <c r="B8" s="477" t="s">
        <v>699</v>
      </c>
      <c r="C8" s="649">
        <v>9592620.0322999991</v>
      </c>
      <c r="D8" s="649">
        <v>14000</v>
      </c>
    </row>
    <row r="9" spans="1:4">
      <c r="A9" s="476">
        <v>2.2000000000000002</v>
      </c>
      <c r="B9" s="477" t="s">
        <v>697</v>
      </c>
      <c r="C9" s="649">
        <v>16440032.7415</v>
      </c>
      <c r="D9" s="649"/>
    </row>
    <row r="10" spans="1:4">
      <c r="A10" s="476">
        <v>2.2999999999999998</v>
      </c>
      <c r="B10" s="477" t="s">
        <v>589</v>
      </c>
      <c r="C10" s="649"/>
      <c r="D10" s="649">
        <v>4179</v>
      </c>
    </row>
    <row r="11" spans="1:4">
      <c r="A11" s="476">
        <v>2.4</v>
      </c>
      <c r="B11" s="477" t="s">
        <v>590</v>
      </c>
      <c r="C11" s="466"/>
      <c r="D11" s="466"/>
    </row>
    <row r="12" spans="1:4">
      <c r="A12" s="473">
        <v>3</v>
      </c>
      <c r="B12" s="474" t="s">
        <v>591</v>
      </c>
      <c r="C12" s="649">
        <f>SUM(C13:C18)</f>
        <v>24223439.7247</v>
      </c>
      <c r="D12" s="649">
        <f>SUM(D13:D18)</f>
        <v>106046</v>
      </c>
    </row>
    <row r="13" spans="1:4">
      <c r="A13" s="476">
        <v>3.1</v>
      </c>
      <c r="B13" s="477" t="s">
        <v>592</v>
      </c>
      <c r="C13" s="649">
        <v>5211047.4863999998</v>
      </c>
      <c r="D13" s="649"/>
    </row>
    <row r="14" spans="1:4">
      <c r="A14" s="476">
        <v>3.2</v>
      </c>
      <c r="B14" s="477" t="s">
        <v>593</v>
      </c>
      <c r="C14" s="649">
        <v>6047598.9062000001</v>
      </c>
      <c r="D14" s="649">
        <v>101135</v>
      </c>
    </row>
    <row r="15" spans="1:4">
      <c r="A15" s="476">
        <v>3.3</v>
      </c>
      <c r="B15" s="477" t="s">
        <v>688</v>
      </c>
      <c r="C15" s="649">
        <v>5555149.0422999999</v>
      </c>
      <c r="D15" s="649"/>
    </row>
    <row r="16" spans="1:4">
      <c r="A16" s="476">
        <v>3.4</v>
      </c>
      <c r="B16" s="477" t="s">
        <v>698</v>
      </c>
      <c r="C16" s="649">
        <v>5351892.9452</v>
      </c>
      <c r="D16" s="649"/>
    </row>
    <row r="17" spans="1:4">
      <c r="A17" s="475">
        <v>3.5</v>
      </c>
      <c r="B17" s="477" t="s">
        <v>594</v>
      </c>
      <c r="C17" s="649">
        <v>2057751.3446</v>
      </c>
      <c r="D17" s="649">
        <v>4911</v>
      </c>
    </row>
    <row r="18" spans="1:4">
      <c r="A18" s="476">
        <v>3.6</v>
      </c>
      <c r="B18" s="477" t="s">
        <v>595</v>
      </c>
      <c r="C18" s="466"/>
      <c r="D18" s="466"/>
    </row>
    <row r="19" spans="1:4">
      <c r="A19" s="478">
        <v>4</v>
      </c>
      <c r="B19" s="474" t="s">
        <v>596</v>
      </c>
      <c r="C19" s="650">
        <f>C6+C7-C12</f>
        <v>81876172.849100009</v>
      </c>
      <c r="D19" s="650">
        <f>D6+D7-D12</f>
        <v>84000</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C34" sqref="C34"/>
    </sheetView>
  </sheetViews>
  <sheetFormatPr defaultColWidth="9.140625" defaultRowHeight="12.75"/>
  <cols>
    <col min="1" max="1" width="11.85546875" style="469" bestFit="1" customWidth="1"/>
    <col min="2" max="2" width="88.140625" style="469" customWidth="1"/>
    <col min="3" max="3" width="31.42578125" style="469" customWidth="1"/>
    <col min="4" max="4" width="39.140625" style="469" customWidth="1"/>
    <col min="5" max="16384" width="9.140625" style="469"/>
  </cols>
  <sheetData>
    <row r="1" spans="1:4" ht="13.5">
      <c r="A1" s="460" t="s">
        <v>30</v>
      </c>
      <c r="B1" s="3" t="str">
        <f>'Info '!C2</f>
        <v>JSC "BASISBANK"</v>
      </c>
    </row>
    <row r="2" spans="1:4" ht="13.5">
      <c r="A2" s="461" t="s">
        <v>31</v>
      </c>
      <c r="B2" s="496">
        <f>'1. key ratios '!B2</f>
        <v>44834</v>
      </c>
    </row>
    <row r="3" spans="1:4">
      <c r="A3" s="462" t="s">
        <v>597</v>
      </c>
    </row>
    <row r="4" spans="1:4">
      <c r="A4" s="462"/>
    </row>
    <row r="5" spans="1:4" ht="15" customHeight="1">
      <c r="A5" s="744" t="s">
        <v>700</v>
      </c>
      <c r="B5" s="745"/>
      <c r="C5" s="734" t="s">
        <v>598</v>
      </c>
      <c r="D5" s="748" t="s">
        <v>599</v>
      </c>
    </row>
    <row r="6" spans="1:4">
      <c r="A6" s="746"/>
      <c r="B6" s="747"/>
      <c r="C6" s="737"/>
      <c r="D6" s="748"/>
    </row>
    <row r="7" spans="1:4">
      <c r="A7" s="471">
        <v>1</v>
      </c>
      <c r="B7" s="471" t="s">
        <v>587</v>
      </c>
      <c r="C7" s="650">
        <v>83251699.522300005</v>
      </c>
      <c r="D7" s="519"/>
    </row>
    <row r="8" spans="1:4">
      <c r="A8" s="466">
        <v>2</v>
      </c>
      <c r="B8" s="466" t="s">
        <v>600</v>
      </c>
      <c r="C8" s="649">
        <v>17038234.098099999</v>
      </c>
      <c r="D8" s="519"/>
    </row>
    <row r="9" spans="1:4">
      <c r="A9" s="466">
        <v>3</v>
      </c>
      <c r="B9" s="479" t="s">
        <v>601</v>
      </c>
      <c r="C9" s="649">
        <v>1559471.1639</v>
      </c>
      <c r="D9" s="519"/>
    </row>
    <row r="10" spans="1:4">
      <c r="A10" s="466">
        <v>4</v>
      </c>
      <c r="B10" s="466" t="s">
        <v>602</v>
      </c>
      <c r="C10" s="650">
        <f>SUM(C11:C18)</f>
        <v>31553448.736300003</v>
      </c>
      <c r="D10" s="519"/>
    </row>
    <row r="11" spans="1:4">
      <c r="A11" s="466">
        <v>5</v>
      </c>
      <c r="B11" s="480" t="s">
        <v>603</v>
      </c>
      <c r="C11" s="649">
        <v>30649.475399999999</v>
      </c>
      <c r="D11" s="519"/>
    </row>
    <row r="12" spans="1:4">
      <c r="A12" s="466">
        <v>6</v>
      </c>
      <c r="B12" s="480" t="s">
        <v>604</v>
      </c>
      <c r="C12" s="649">
        <v>15874401.9099</v>
      </c>
      <c r="D12" s="519"/>
    </row>
    <row r="13" spans="1:4">
      <c r="A13" s="466">
        <v>7</v>
      </c>
      <c r="B13" s="480" t="s">
        <v>605</v>
      </c>
      <c r="C13" s="649">
        <v>7288331.6111000003</v>
      </c>
      <c r="D13" s="519"/>
    </row>
    <row r="14" spans="1:4">
      <c r="A14" s="466">
        <v>8</v>
      </c>
      <c r="B14" s="480" t="s">
        <v>606</v>
      </c>
      <c r="C14" s="649"/>
      <c r="D14" s="466"/>
    </row>
    <row r="15" spans="1:4">
      <c r="A15" s="466">
        <v>9</v>
      </c>
      <c r="B15" s="480" t="s">
        <v>607</v>
      </c>
      <c r="C15" s="649"/>
      <c r="D15" s="466"/>
    </row>
    <row r="16" spans="1:4">
      <c r="A16" s="466">
        <v>10</v>
      </c>
      <c r="B16" s="480" t="s">
        <v>608</v>
      </c>
      <c r="C16" s="649">
        <v>5211047.4863999998</v>
      </c>
      <c r="D16" s="519"/>
    </row>
    <row r="17" spans="1:4">
      <c r="A17" s="466">
        <v>11</v>
      </c>
      <c r="B17" s="480" t="s">
        <v>609</v>
      </c>
      <c r="C17" s="649"/>
      <c r="D17" s="466"/>
    </row>
    <row r="18" spans="1:4">
      <c r="A18" s="466">
        <v>12</v>
      </c>
      <c r="B18" s="477" t="s">
        <v>705</v>
      </c>
      <c r="C18" s="649">
        <v>3149018.2535000001</v>
      </c>
      <c r="D18" s="519"/>
    </row>
    <row r="19" spans="1:4">
      <c r="A19" s="471">
        <v>13</v>
      </c>
      <c r="B19" s="507" t="s">
        <v>596</v>
      </c>
      <c r="C19" s="650">
        <f>C7+C8+C9-C10</f>
        <v>70295956.048000008</v>
      </c>
      <c r="D19" s="520"/>
    </row>
    <row r="22" spans="1:4">
      <c r="B22" s="460"/>
    </row>
    <row r="23" spans="1:4">
      <c r="B23" s="461"/>
    </row>
    <row r="24" spans="1:4">
      <c r="B24" s="46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4" sqref="A4"/>
    </sheetView>
  </sheetViews>
  <sheetFormatPr defaultColWidth="9.140625" defaultRowHeight="12.75"/>
  <cols>
    <col min="1" max="1" width="11.85546875" style="469" bestFit="1" customWidth="1"/>
    <col min="2" max="2" width="80.7109375" style="469" customWidth="1"/>
    <col min="3" max="3" width="15.42578125" style="469" customWidth="1"/>
    <col min="4" max="5" width="22.28515625" style="469" customWidth="1"/>
    <col min="6" max="6" width="23.42578125" style="469" customWidth="1"/>
    <col min="7" max="14" width="22.28515625" style="469" customWidth="1"/>
    <col min="15" max="15" width="23.28515625" style="469" bestFit="1" customWidth="1"/>
    <col min="16" max="16" width="21.7109375" style="469" bestFit="1" customWidth="1"/>
    <col min="17" max="19" width="19" style="469" bestFit="1" customWidth="1"/>
    <col min="20" max="20" width="16.140625" style="469" customWidth="1"/>
    <col min="21" max="21" width="21" style="469" customWidth="1"/>
    <col min="22" max="22" width="20" style="469" customWidth="1"/>
    <col min="23" max="16384" width="9.140625" style="469"/>
  </cols>
  <sheetData>
    <row r="1" spans="1:22" ht="13.5">
      <c r="A1" s="460" t="s">
        <v>30</v>
      </c>
      <c r="B1" s="3" t="str">
        <f>'Info '!C2</f>
        <v>JSC "BASISBANK"</v>
      </c>
    </row>
    <row r="2" spans="1:22" ht="13.5">
      <c r="A2" s="461" t="s">
        <v>31</v>
      </c>
      <c r="B2" s="496">
        <f>'1. key ratios '!B2</f>
        <v>44834</v>
      </c>
      <c r="C2" s="499"/>
    </row>
    <row r="3" spans="1:22">
      <c r="A3" s="462" t="s">
        <v>610</v>
      </c>
    </row>
    <row r="5" spans="1:22" ht="15" customHeight="1">
      <c r="A5" s="734" t="s">
        <v>535</v>
      </c>
      <c r="B5" s="736"/>
      <c r="C5" s="751" t="s">
        <v>611</v>
      </c>
      <c r="D5" s="752"/>
      <c r="E5" s="752"/>
      <c r="F5" s="752"/>
      <c r="G5" s="752"/>
      <c r="H5" s="752"/>
      <c r="I5" s="752"/>
      <c r="J5" s="752"/>
      <c r="K5" s="752"/>
      <c r="L5" s="752"/>
      <c r="M5" s="752"/>
      <c r="N5" s="752"/>
      <c r="O5" s="752"/>
      <c r="P5" s="752"/>
      <c r="Q5" s="752"/>
      <c r="R5" s="752"/>
      <c r="S5" s="752"/>
      <c r="T5" s="752"/>
      <c r="U5" s="753"/>
      <c r="V5" s="508"/>
    </row>
    <row r="6" spans="1:22">
      <c r="A6" s="749"/>
      <c r="B6" s="750"/>
      <c r="C6" s="754" t="s">
        <v>106</v>
      </c>
      <c r="D6" s="756" t="s">
        <v>612</v>
      </c>
      <c r="E6" s="756"/>
      <c r="F6" s="741"/>
      <c r="G6" s="757" t="s">
        <v>613</v>
      </c>
      <c r="H6" s="758"/>
      <c r="I6" s="758"/>
      <c r="J6" s="758"/>
      <c r="K6" s="759"/>
      <c r="L6" s="495"/>
      <c r="M6" s="760" t="s">
        <v>614</v>
      </c>
      <c r="N6" s="760"/>
      <c r="O6" s="741"/>
      <c r="P6" s="741"/>
      <c r="Q6" s="741"/>
      <c r="R6" s="741"/>
      <c r="S6" s="741"/>
      <c r="T6" s="741"/>
      <c r="U6" s="741"/>
      <c r="V6" s="495"/>
    </row>
    <row r="7" spans="1:22" ht="25.5">
      <c r="A7" s="737"/>
      <c r="B7" s="739"/>
      <c r="C7" s="755"/>
      <c r="D7" s="509"/>
      <c r="E7" s="501" t="s">
        <v>615</v>
      </c>
      <c r="F7" s="501" t="s">
        <v>616</v>
      </c>
      <c r="G7" s="499"/>
      <c r="H7" s="501" t="s">
        <v>615</v>
      </c>
      <c r="I7" s="501" t="s">
        <v>617</v>
      </c>
      <c r="J7" s="501" t="s">
        <v>618</v>
      </c>
      <c r="K7" s="501" t="s">
        <v>619</v>
      </c>
      <c r="L7" s="494"/>
      <c r="M7" s="489" t="s">
        <v>620</v>
      </c>
      <c r="N7" s="501" t="s">
        <v>618</v>
      </c>
      <c r="O7" s="501" t="s">
        <v>621</v>
      </c>
      <c r="P7" s="501" t="s">
        <v>622</v>
      </c>
      <c r="Q7" s="501" t="s">
        <v>623</v>
      </c>
      <c r="R7" s="501" t="s">
        <v>624</v>
      </c>
      <c r="S7" s="501" t="s">
        <v>625</v>
      </c>
      <c r="T7" s="510" t="s">
        <v>626</v>
      </c>
      <c r="U7" s="501" t="s">
        <v>627</v>
      </c>
      <c r="V7" s="508"/>
    </row>
    <row r="8" spans="1:22">
      <c r="A8" s="511">
        <v>1</v>
      </c>
      <c r="B8" s="471" t="s">
        <v>628</v>
      </c>
      <c r="C8" s="650">
        <f>SUM(C9:C14)</f>
        <v>2043006348.2070999</v>
      </c>
      <c r="D8" s="650">
        <f t="shared" ref="D8:U8" si="0">SUM(D9:D14)</f>
        <v>1775542625.7746999</v>
      </c>
      <c r="E8" s="650">
        <f t="shared" si="0"/>
        <v>24407330.767299999</v>
      </c>
      <c r="F8" s="650">
        <f t="shared" si="0"/>
        <v>0</v>
      </c>
      <c r="G8" s="650">
        <f t="shared" si="0"/>
        <v>197167766.30489999</v>
      </c>
      <c r="H8" s="650">
        <f t="shared" si="0"/>
        <v>13670999.991700001</v>
      </c>
      <c r="I8" s="650">
        <f t="shared" si="0"/>
        <v>9932288.1006000005</v>
      </c>
      <c r="J8" s="650">
        <f t="shared" si="0"/>
        <v>4013584.6799999997</v>
      </c>
      <c r="K8" s="650">
        <f t="shared" si="0"/>
        <v>0</v>
      </c>
      <c r="L8" s="650">
        <f t="shared" si="0"/>
        <v>70295956.127499998</v>
      </c>
      <c r="M8" s="650">
        <f t="shared" si="0"/>
        <v>11618040.5469</v>
      </c>
      <c r="N8" s="650">
        <f t="shared" si="0"/>
        <v>3022828.5358000002</v>
      </c>
      <c r="O8" s="650">
        <f t="shared" si="0"/>
        <v>14645098.0956</v>
      </c>
      <c r="P8" s="650">
        <f t="shared" si="0"/>
        <v>17229366.029100001</v>
      </c>
      <c r="Q8" s="650">
        <f t="shared" si="0"/>
        <v>5369650.2512999997</v>
      </c>
      <c r="R8" s="650">
        <f t="shared" si="0"/>
        <v>1781872.3483</v>
      </c>
      <c r="S8" s="650">
        <f t="shared" si="0"/>
        <v>0</v>
      </c>
      <c r="T8" s="650">
        <f t="shared" si="0"/>
        <v>0</v>
      </c>
      <c r="U8" s="650">
        <f t="shared" si="0"/>
        <v>7746858.3444999997</v>
      </c>
      <c r="V8" s="472"/>
    </row>
    <row r="9" spans="1:22">
      <c r="A9" s="466">
        <v>1.1000000000000001</v>
      </c>
      <c r="B9" s="491" t="s">
        <v>629</v>
      </c>
      <c r="C9" s="653"/>
      <c r="D9" s="649"/>
      <c r="E9" s="649"/>
      <c r="F9" s="649"/>
      <c r="G9" s="649"/>
      <c r="H9" s="649"/>
      <c r="I9" s="649"/>
      <c r="J9" s="649"/>
      <c r="K9" s="649"/>
      <c r="L9" s="649"/>
      <c r="M9" s="649"/>
      <c r="N9" s="649"/>
      <c r="O9" s="649"/>
      <c r="P9" s="649"/>
      <c r="Q9" s="649"/>
      <c r="R9" s="649"/>
      <c r="S9" s="649"/>
      <c r="T9" s="649"/>
      <c r="U9" s="649"/>
      <c r="V9" s="472"/>
    </row>
    <row r="10" spans="1:22">
      <c r="A10" s="466">
        <v>1.2</v>
      </c>
      <c r="B10" s="491" t="s">
        <v>630</v>
      </c>
      <c r="C10" s="653"/>
      <c r="D10" s="649"/>
      <c r="E10" s="649"/>
      <c r="F10" s="649"/>
      <c r="G10" s="649"/>
      <c r="H10" s="649"/>
      <c r="I10" s="649"/>
      <c r="J10" s="649"/>
      <c r="K10" s="649"/>
      <c r="L10" s="649"/>
      <c r="M10" s="649"/>
      <c r="N10" s="649"/>
      <c r="O10" s="649"/>
      <c r="P10" s="649"/>
      <c r="Q10" s="649"/>
      <c r="R10" s="649"/>
      <c r="S10" s="649"/>
      <c r="T10" s="649"/>
      <c r="U10" s="649"/>
      <c r="V10" s="472"/>
    </row>
    <row r="11" spans="1:22">
      <c r="A11" s="466">
        <v>1.3</v>
      </c>
      <c r="B11" s="491" t="s">
        <v>631</v>
      </c>
      <c r="C11" s="653"/>
      <c r="D11" s="649"/>
      <c r="E11" s="649"/>
      <c r="F11" s="649"/>
      <c r="G11" s="649"/>
      <c r="H11" s="649"/>
      <c r="I11" s="649"/>
      <c r="J11" s="649"/>
      <c r="K11" s="649"/>
      <c r="L11" s="649"/>
      <c r="M11" s="649"/>
      <c r="N11" s="649"/>
      <c r="O11" s="649"/>
      <c r="P11" s="649"/>
      <c r="Q11" s="649"/>
      <c r="R11" s="649"/>
      <c r="S11" s="649"/>
      <c r="T11" s="649"/>
      <c r="U11" s="649"/>
      <c r="V11" s="472"/>
    </row>
    <row r="12" spans="1:22">
      <c r="A12" s="466">
        <v>1.4</v>
      </c>
      <c r="B12" s="491" t="s">
        <v>632</v>
      </c>
      <c r="C12" s="653">
        <v>62904092.586800002</v>
      </c>
      <c r="D12" s="649">
        <v>62904092.586800002</v>
      </c>
      <c r="E12" s="649">
        <v>308685.52</v>
      </c>
      <c r="F12" s="649"/>
      <c r="G12" s="649"/>
      <c r="H12" s="649"/>
      <c r="I12" s="649"/>
      <c r="J12" s="649"/>
      <c r="K12" s="649"/>
      <c r="L12" s="649"/>
      <c r="M12" s="649"/>
      <c r="N12" s="649"/>
      <c r="O12" s="649"/>
      <c r="P12" s="649"/>
      <c r="Q12" s="649"/>
      <c r="R12" s="649"/>
      <c r="S12" s="649"/>
      <c r="T12" s="649"/>
      <c r="U12" s="649"/>
      <c r="V12" s="472"/>
    </row>
    <row r="13" spans="1:22">
      <c r="A13" s="466">
        <v>1.5</v>
      </c>
      <c r="B13" s="491" t="s">
        <v>633</v>
      </c>
      <c r="C13" s="653">
        <v>1083022706.8139999</v>
      </c>
      <c r="D13" s="649">
        <v>936582389.56459999</v>
      </c>
      <c r="E13" s="649">
        <v>7087657.6908</v>
      </c>
      <c r="F13" s="649"/>
      <c r="G13" s="649">
        <v>131218964.6388</v>
      </c>
      <c r="H13" s="649">
        <v>5788811.2520000003</v>
      </c>
      <c r="I13" s="649">
        <v>2080037.1085000001</v>
      </c>
      <c r="J13" s="649">
        <v>275245.97100000002</v>
      </c>
      <c r="K13" s="649"/>
      <c r="L13" s="649">
        <v>15221352.6106</v>
      </c>
      <c r="M13" s="649">
        <v>4625023.1085999999</v>
      </c>
      <c r="N13" s="649"/>
      <c r="O13" s="649">
        <v>2063951.8772</v>
      </c>
      <c r="P13" s="649">
        <v>86445.19</v>
      </c>
      <c r="Q13" s="649">
        <v>1861395.53</v>
      </c>
      <c r="R13" s="649">
        <v>831772.54599999997</v>
      </c>
      <c r="S13" s="649"/>
      <c r="T13" s="649"/>
      <c r="U13" s="649">
        <v>866894.56599999999</v>
      </c>
      <c r="V13" s="472"/>
    </row>
    <row r="14" spans="1:22">
      <c r="A14" s="466">
        <v>1.6</v>
      </c>
      <c r="B14" s="491" t="s">
        <v>634</v>
      </c>
      <c r="C14" s="653">
        <v>897079548.80630004</v>
      </c>
      <c r="D14" s="649">
        <v>776056143.62329996</v>
      </c>
      <c r="E14" s="649">
        <v>17010987.556499999</v>
      </c>
      <c r="F14" s="649"/>
      <c r="G14" s="649">
        <v>65948801.666100003</v>
      </c>
      <c r="H14" s="649">
        <v>7882188.7396999998</v>
      </c>
      <c r="I14" s="649">
        <v>7852250.9921000004</v>
      </c>
      <c r="J14" s="649">
        <v>3738338.7089999998</v>
      </c>
      <c r="K14" s="649"/>
      <c r="L14" s="649">
        <v>55074603.516900003</v>
      </c>
      <c r="M14" s="649">
        <v>6993017.4382999996</v>
      </c>
      <c r="N14" s="649">
        <v>3022828.5358000002</v>
      </c>
      <c r="O14" s="649">
        <v>12581146.2184</v>
      </c>
      <c r="P14" s="649">
        <v>17142920.8391</v>
      </c>
      <c r="Q14" s="649">
        <v>3508254.7212999999</v>
      </c>
      <c r="R14" s="649">
        <v>950099.80229999998</v>
      </c>
      <c r="S14" s="649"/>
      <c r="T14" s="649"/>
      <c r="U14" s="649">
        <v>6879963.7785</v>
      </c>
      <c r="V14" s="472"/>
    </row>
    <row r="15" spans="1:22">
      <c r="A15" s="511">
        <v>2</v>
      </c>
      <c r="B15" s="471" t="s">
        <v>635</v>
      </c>
      <c r="C15" s="650">
        <f>SUM(C16:C21)</f>
        <v>344345875.69999999</v>
      </c>
      <c r="D15" s="650">
        <f t="shared" ref="D15:U15" si="1">SUM(D16:D21)</f>
        <v>344345875.69999999</v>
      </c>
      <c r="E15" s="649">
        <f t="shared" si="1"/>
        <v>0</v>
      </c>
      <c r="F15" s="649">
        <f t="shared" si="1"/>
        <v>0</v>
      </c>
      <c r="G15" s="649">
        <f t="shared" si="1"/>
        <v>0</v>
      </c>
      <c r="H15" s="649">
        <f t="shared" si="1"/>
        <v>0</v>
      </c>
      <c r="I15" s="649">
        <f t="shared" si="1"/>
        <v>0</v>
      </c>
      <c r="J15" s="649">
        <f t="shared" si="1"/>
        <v>0</v>
      </c>
      <c r="K15" s="649">
        <f t="shared" si="1"/>
        <v>0</v>
      </c>
      <c r="L15" s="649">
        <f t="shared" si="1"/>
        <v>0</v>
      </c>
      <c r="M15" s="649">
        <f t="shared" si="1"/>
        <v>0</v>
      </c>
      <c r="N15" s="649">
        <f t="shared" si="1"/>
        <v>0</v>
      </c>
      <c r="O15" s="649">
        <f t="shared" si="1"/>
        <v>0</v>
      </c>
      <c r="P15" s="649">
        <f t="shared" si="1"/>
        <v>0</v>
      </c>
      <c r="Q15" s="649">
        <f t="shared" si="1"/>
        <v>0</v>
      </c>
      <c r="R15" s="649">
        <f t="shared" si="1"/>
        <v>0</v>
      </c>
      <c r="S15" s="649">
        <f t="shared" si="1"/>
        <v>0</v>
      </c>
      <c r="T15" s="649">
        <f t="shared" si="1"/>
        <v>0</v>
      </c>
      <c r="U15" s="649">
        <f t="shared" si="1"/>
        <v>0</v>
      </c>
      <c r="V15" s="472"/>
    </row>
    <row r="16" spans="1:22">
      <c r="A16" s="466">
        <v>2.1</v>
      </c>
      <c r="B16" s="491" t="s">
        <v>629</v>
      </c>
      <c r="C16" s="653"/>
      <c r="D16" s="649"/>
      <c r="E16" s="649"/>
      <c r="F16" s="649"/>
      <c r="G16" s="649"/>
      <c r="H16" s="649"/>
      <c r="I16" s="649"/>
      <c r="J16" s="649"/>
      <c r="K16" s="649"/>
      <c r="L16" s="649"/>
      <c r="M16" s="649"/>
      <c r="N16" s="649"/>
      <c r="O16" s="649"/>
      <c r="P16" s="649"/>
      <c r="Q16" s="649"/>
      <c r="R16" s="649"/>
      <c r="S16" s="649"/>
      <c r="T16" s="649"/>
      <c r="U16" s="649"/>
      <c r="V16" s="472"/>
    </row>
    <row r="17" spans="1:22">
      <c r="A17" s="466">
        <v>2.2000000000000002</v>
      </c>
      <c r="B17" s="491" t="s">
        <v>630</v>
      </c>
      <c r="C17" s="653">
        <v>340145875.69999999</v>
      </c>
      <c r="D17" s="649">
        <v>340145875.69999999</v>
      </c>
      <c r="E17" s="649"/>
      <c r="F17" s="649"/>
      <c r="G17" s="649"/>
      <c r="H17" s="649"/>
      <c r="I17" s="649"/>
      <c r="J17" s="649"/>
      <c r="K17" s="649"/>
      <c r="L17" s="649"/>
      <c r="M17" s="649"/>
      <c r="N17" s="649"/>
      <c r="O17" s="649"/>
      <c r="P17" s="649"/>
      <c r="Q17" s="649"/>
      <c r="R17" s="649"/>
      <c r="S17" s="649"/>
      <c r="T17" s="649"/>
      <c r="U17" s="649"/>
      <c r="V17" s="472"/>
    </row>
    <row r="18" spans="1:22">
      <c r="A18" s="466">
        <v>2.2999999999999998</v>
      </c>
      <c r="B18" s="491" t="s">
        <v>631</v>
      </c>
      <c r="C18" s="653"/>
      <c r="D18" s="649"/>
      <c r="E18" s="649"/>
      <c r="F18" s="649"/>
      <c r="G18" s="649"/>
      <c r="H18" s="649"/>
      <c r="I18" s="649"/>
      <c r="J18" s="649"/>
      <c r="K18" s="649"/>
      <c r="L18" s="649"/>
      <c r="M18" s="649"/>
      <c r="N18" s="649"/>
      <c r="O18" s="649"/>
      <c r="P18" s="649"/>
      <c r="Q18" s="649"/>
      <c r="R18" s="649"/>
      <c r="S18" s="649"/>
      <c r="T18" s="649"/>
      <c r="U18" s="649"/>
      <c r="V18" s="472"/>
    </row>
    <row r="19" spans="1:22">
      <c r="A19" s="466">
        <v>2.4</v>
      </c>
      <c r="B19" s="491" t="s">
        <v>632</v>
      </c>
      <c r="C19" s="653">
        <v>700000</v>
      </c>
      <c r="D19" s="649">
        <v>700000</v>
      </c>
      <c r="E19" s="649"/>
      <c r="F19" s="649"/>
      <c r="G19" s="649"/>
      <c r="H19" s="649"/>
      <c r="I19" s="649"/>
      <c r="J19" s="649"/>
      <c r="K19" s="649"/>
      <c r="L19" s="649"/>
      <c r="M19" s="649"/>
      <c r="N19" s="649"/>
      <c r="O19" s="649"/>
      <c r="P19" s="649"/>
      <c r="Q19" s="649"/>
      <c r="R19" s="649"/>
      <c r="S19" s="649"/>
      <c r="T19" s="649"/>
      <c r="U19" s="649"/>
      <c r="V19" s="472"/>
    </row>
    <row r="20" spans="1:22">
      <c r="A20" s="466">
        <v>2.5</v>
      </c>
      <c r="B20" s="491" t="s">
        <v>633</v>
      </c>
      <c r="C20" s="653">
        <v>3500000</v>
      </c>
      <c r="D20" s="649">
        <v>3500000</v>
      </c>
      <c r="E20" s="649"/>
      <c r="F20" s="649"/>
      <c r="G20" s="649"/>
      <c r="H20" s="649"/>
      <c r="I20" s="649"/>
      <c r="J20" s="649"/>
      <c r="K20" s="649"/>
      <c r="L20" s="649"/>
      <c r="M20" s="649"/>
      <c r="N20" s="649"/>
      <c r="O20" s="649"/>
      <c r="P20" s="649"/>
      <c r="Q20" s="649"/>
      <c r="R20" s="649"/>
      <c r="S20" s="649"/>
      <c r="T20" s="649"/>
      <c r="U20" s="649"/>
      <c r="V20" s="472"/>
    </row>
    <row r="21" spans="1:22">
      <c r="A21" s="466">
        <v>2.6</v>
      </c>
      <c r="B21" s="491" t="s">
        <v>634</v>
      </c>
      <c r="C21" s="653"/>
      <c r="D21" s="649"/>
      <c r="E21" s="649"/>
      <c r="F21" s="649"/>
      <c r="G21" s="649"/>
      <c r="H21" s="649"/>
      <c r="I21" s="649"/>
      <c r="J21" s="649"/>
      <c r="K21" s="649"/>
      <c r="L21" s="649"/>
      <c r="M21" s="649"/>
      <c r="N21" s="649"/>
      <c r="O21" s="649"/>
      <c r="P21" s="649"/>
      <c r="Q21" s="649"/>
      <c r="R21" s="649"/>
      <c r="S21" s="649"/>
      <c r="T21" s="649"/>
      <c r="U21" s="649"/>
      <c r="V21" s="472"/>
    </row>
    <row r="22" spans="1:22">
      <c r="A22" s="511">
        <v>3</v>
      </c>
      <c r="B22" s="471" t="s">
        <v>690</v>
      </c>
      <c r="C22" s="654">
        <f>SUM(C23:C28)</f>
        <v>380872574.84960002</v>
      </c>
      <c r="D22" s="654">
        <f t="shared" ref="D22" si="2">SUM(D23:D28)</f>
        <v>140874872.72529998</v>
      </c>
      <c r="E22" s="657"/>
      <c r="F22" s="657"/>
      <c r="G22" s="654">
        <f t="shared" ref="G22" si="3">SUM(G23:G28)</f>
        <v>2954546.66</v>
      </c>
      <c r="H22" s="657"/>
      <c r="I22" s="657"/>
      <c r="J22" s="657"/>
      <c r="K22" s="657"/>
      <c r="L22" s="655">
        <f t="shared" ref="L22" si="4">SUM(L23:L28)</f>
        <v>0</v>
      </c>
      <c r="M22" s="657"/>
      <c r="N22" s="657"/>
      <c r="O22" s="657"/>
      <c r="P22" s="657"/>
      <c r="Q22" s="657"/>
      <c r="R22" s="657"/>
      <c r="S22" s="657"/>
      <c r="T22" s="657"/>
      <c r="U22" s="655">
        <f t="shared" ref="U22" si="5">SUM(U23:U28)</f>
        <v>0</v>
      </c>
      <c r="V22" s="472"/>
    </row>
    <row r="23" spans="1:22">
      <c r="A23" s="466">
        <v>3.1</v>
      </c>
      <c r="B23" s="491" t="s">
        <v>629</v>
      </c>
      <c r="C23" s="656"/>
      <c r="D23" s="655"/>
      <c r="E23" s="522"/>
      <c r="F23" s="522"/>
      <c r="G23" s="655"/>
      <c r="H23" s="522"/>
      <c r="I23" s="522"/>
      <c r="J23" s="522"/>
      <c r="K23" s="522"/>
      <c r="L23" s="521"/>
      <c r="M23" s="522"/>
      <c r="N23" s="522"/>
      <c r="O23" s="522"/>
      <c r="P23" s="522"/>
      <c r="Q23" s="522"/>
      <c r="R23" s="522"/>
      <c r="S23" s="522"/>
      <c r="T23" s="522"/>
      <c r="U23" s="521"/>
      <c r="V23" s="472"/>
    </row>
    <row r="24" spans="1:22">
      <c r="A24" s="466">
        <v>3.2</v>
      </c>
      <c r="B24" s="491" t="s">
        <v>630</v>
      </c>
      <c r="C24" s="656"/>
      <c r="D24" s="655"/>
      <c r="E24" s="522"/>
      <c r="F24" s="522"/>
      <c r="G24" s="655"/>
      <c r="H24" s="522"/>
      <c r="I24" s="522"/>
      <c r="J24" s="522"/>
      <c r="K24" s="522"/>
      <c r="L24" s="521"/>
      <c r="M24" s="522"/>
      <c r="N24" s="522"/>
      <c r="O24" s="522"/>
      <c r="P24" s="522"/>
      <c r="Q24" s="522"/>
      <c r="R24" s="522"/>
      <c r="S24" s="522"/>
      <c r="T24" s="522"/>
      <c r="U24" s="521"/>
      <c r="V24" s="472"/>
    </row>
    <row r="25" spans="1:22">
      <c r="A25" s="466">
        <v>3.3</v>
      </c>
      <c r="B25" s="491" t="s">
        <v>631</v>
      </c>
      <c r="C25" s="656">
        <v>89430</v>
      </c>
      <c r="D25" s="655"/>
      <c r="E25" s="522"/>
      <c r="F25" s="522"/>
      <c r="G25" s="655"/>
      <c r="H25" s="522"/>
      <c r="I25" s="522"/>
      <c r="J25" s="522"/>
      <c r="K25" s="522"/>
      <c r="L25" s="521"/>
      <c r="M25" s="522"/>
      <c r="N25" s="522"/>
      <c r="O25" s="522"/>
      <c r="P25" s="522"/>
      <c r="Q25" s="522"/>
      <c r="R25" s="522"/>
      <c r="S25" s="522"/>
      <c r="T25" s="522"/>
      <c r="U25" s="521"/>
      <c r="V25" s="472"/>
    </row>
    <row r="26" spans="1:22">
      <c r="A26" s="466">
        <v>3.4</v>
      </c>
      <c r="B26" s="491" t="s">
        <v>632</v>
      </c>
      <c r="C26" s="656">
        <v>13451675.641799999</v>
      </c>
      <c r="D26" s="655">
        <v>11601529.421800001</v>
      </c>
      <c r="E26" s="522"/>
      <c r="F26" s="522"/>
      <c r="G26" s="655"/>
      <c r="H26" s="522"/>
      <c r="I26" s="522"/>
      <c r="J26" s="522"/>
      <c r="K26" s="522"/>
      <c r="L26" s="521"/>
      <c r="M26" s="522"/>
      <c r="N26" s="522"/>
      <c r="O26" s="522"/>
      <c r="P26" s="522"/>
      <c r="Q26" s="522"/>
      <c r="R26" s="522"/>
      <c r="S26" s="522"/>
      <c r="T26" s="522"/>
      <c r="U26" s="521"/>
      <c r="V26" s="472"/>
    </row>
    <row r="27" spans="1:22">
      <c r="A27" s="466">
        <v>3.5</v>
      </c>
      <c r="B27" s="491" t="s">
        <v>633</v>
      </c>
      <c r="C27" s="656">
        <v>332647530.17360002</v>
      </c>
      <c r="D27" s="655">
        <v>129255843.3035</v>
      </c>
      <c r="E27" s="522"/>
      <c r="F27" s="522"/>
      <c r="G27" s="655">
        <v>2954546.66</v>
      </c>
      <c r="H27" s="522"/>
      <c r="I27" s="522"/>
      <c r="J27" s="522"/>
      <c r="K27" s="522"/>
      <c r="L27" s="521"/>
      <c r="M27" s="522"/>
      <c r="N27" s="522"/>
      <c r="O27" s="522"/>
      <c r="P27" s="522"/>
      <c r="Q27" s="522"/>
      <c r="R27" s="522"/>
      <c r="S27" s="522"/>
      <c r="T27" s="522"/>
      <c r="U27" s="521"/>
      <c r="V27" s="472"/>
    </row>
    <row r="28" spans="1:22">
      <c r="A28" s="466">
        <v>3.6</v>
      </c>
      <c r="B28" s="491" t="s">
        <v>634</v>
      </c>
      <c r="C28" s="656">
        <v>34683939.034199998</v>
      </c>
      <c r="D28" s="655">
        <v>17500</v>
      </c>
      <c r="E28" s="522"/>
      <c r="F28" s="522"/>
      <c r="G28" s="655"/>
      <c r="H28" s="522"/>
      <c r="I28" s="522"/>
      <c r="J28" s="522"/>
      <c r="K28" s="522"/>
      <c r="L28" s="521"/>
      <c r="M28" s="522"/>
      <c r="N28" s="522"/>
      <c r="O28" s="522"/>
      <c r="P28" s="522"/>
      <c r="Q28" s="522"/>
      <c r="R28" s="522"/>
      <c r="S28" s="522"/>
      <c r="T28" s="522"/>
      <c r="U28" s="521"/>
      <c r="V28" s="47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32" sqref="C32"/>
    </sheetView>
  </sheetViews>
  <sheetFormatPr defaultColWidth="9.140625" defaultRowHeight="12.75"/>
  <cols>
    <col min="1" max="1" width="11.85546875" style="469" bestFit="1" customWidth="1"/>
    <col min="2" max="2" width="90.28515625" style="469" bestFit="1" customWidth="1"/>
    <col min="3" max="3" width="19.5703125" style="469" customWidth="1"/>
    <col min="4" max="4" width="21.140625" style="469" customWidth="1"/>
    <col min="5" max="5" width="17.140625" style="469" customWidth="1"/>
    <col min="6" max="6" width="22.28515625" style="469" customWidth="1"/>
    <col min="7" max="7" width="19.28515625" style="469" customWidth="1"/>
    <col min="8" max="8" width="17.140625" style="469" customWidth="1"/>
    <col min="9" max="14" width="22.28515625" style="469" customWidth="1"/>
    <col min="15" max="15" width="23" style="469" customWidth="1"/>
    <col min="16" max="16" width="21.7109375" style="469" bestFit="1" customWidth="1"/>
    <col min="17" max="19" width="19" style="469" bestFit="1" customWidth="1"/>
    <col min="20" max="20" width="14.7109375" style="469" customWidth="1"/>
    <col min="21" max="21" width="20" style="469" customWidth="1"/>
    <col min="22" max="16384" width="9.140625" style="469"/>
  </cols>
  <sheetData>
    <row r="1" spans="1:21" ht="13.5">
      <c r="A1" s="460" t="s">
        <v>30</v>
      </c>
      <c r="B1" s="3" t="str">
        <f>'Info '!C2</f>
        <v>JSC "BASISBANK"</v>
      </c>
    </row>
    <row r="2" spans="1:21" ht="13.5">
      <c r="A2" s="461" t="s">
        <v>31</v>
      </c>
      <c r="B2" s="496">
        <f>'1. key ratios '!B2</f>
        <v>44834</v>
      </c>
      <c r="C2" s="496"/>
    </row>
    <row r="3" spans="1:21">
      <c r="A3" s="462" t="s">
        <v>637</v>
      </c>
    </row>
    <row r="5" spans="1:21" ht="13.5" customHeight="1">
      <c r="A5" s="761" t="s">
        <v>638</v>
      </c>
      <c r="B5" s="762"/>
      <c r="C5" s="770" t="s">
        <v>639</v>
      </c>
      <c r="D5" s="771"/>
      <c r="E5" s="771"/>
      <c r="F5" s="771"/>
      <c r="G5" s="771"/>
      <c r="H5" s="771"/>
      <c r="I5" s="771"/>
      <c r="J5" s="771"/>
      <c r="K5" s="771"/>
      <c r="L5" s="771"/>
      <c r="M5" s="771"/>
      <c r="N5" s="771"/>
      <c r="O5" s="771"/>
      <c r="P5" s="771"/>
      <c r="Q5" s="771"/>
      <c r="R5" s="771"/>
      <c r="S5" s="771"/>
      <c r="T5" s="772"/>
      <c r="U5" s="508"/>
    </row>
    <row r="6" spans="1:21">
      <c r="A6" s="763"/>
      <c r="B6" s="764"/>
      <c r="C6" s="754" t="s">
        <v>106</v>
      </c>
      <c r="D6" s="767" t="s">
        <v>640</v>
      </c>
      <c r="E6" s="767"/>
      <c r="F6" s="768"/>
      <c r="G6" s="769" t="s">
        <v>641</v>
      </c>
      <c r="H6" s="767"/>
      <c r="I6" s="767"/>
      <c r="J6" s="767"/>
      <c r="K6" s="768"/>
      <c r="L6" s="757" t="s">
        <v>642</v>
      </c>
      <c r="M6" s="758"/>
      <c r="N6" s="758"/>
      <c r="O6" s="758"/>
      <c r="P6" s="758"/>
      <c r="Q6" s="758"/>
      <c r="R6" s="758"/>
      <c r="S6" s="758"/>
      <c r="T6" s="759"/>
      <c r="U6" s="495"/>
    </row>
    <row r="7" spans="1:21">
      <c r="A7" s="765"/>
      <c r="B7" s="766"/>
      <c r="C7" s="755"/>
      <c r="E7" s="489" t="s">
        <v>615</v>
      </c>
      <c r="F7" s="501" t="s">
        <v>616</v>
      </c>
      <c r="H7" s="489" t="s">
        <v>615</v>
      </c>
      <c r="I7" s="501" t="s">
        <v>617</v>
      </c>
      <c r="J7" s="501" t="s">
        <v>618</v>
      </c>
      <c r="K7" s="501" t="s">
        <v>619</v>
      </c>
      <c r="L7" s="512"/>
      <c r="M7" s="489" t="s">
        <v>620</v>
      </c>
      <c r="N7" s="501" t="s">
        <v>618</v>
      </c>
      <c r="O7" s="501" t="s">
        <v>621</v>
      </c>
      <c r="P7" s="501" t="s">
        <v>622</v>
      </c>
      <c r="Q7" s="501" t="s">
        <v>623</v>
      </c>
      <c r="R7" s="501" t="s">
        <v>624</v>
      </c>
      <c r="S7" s="501" t="s">
        <v>625</v>
      </c>
      <c r="T7" s="510" t="s">
        <v>626</v>
      </c>
      <c r="U7" s="508"/>
    </row>
    <row r="8" spans="1:21">
      <c r="A8" s="512">
        <v>1</v>
      </c>
      <c r="B8" s="507" t="s">
        <v>628</v>
      </c>
      <c r="C8" s="658">
        <v>2043006348.2070999</v>
      </c>
      <c r="D8" s="650">
        <v>1775542625.7746999</v>
      </c>
      <c r="E8" s="650">
        <v>24407330.767299999</v>
      </c>
      <c r="F8" s="650"/>
      <c r="G8" s="650">
        <v>197167766.30489999</v>
      </c>
      <c r="H8" s="650">
        <v>13670999.991699999</v>
      </c>
      <c r="I8" s="650">
        <v>9932288.1006000005</v>
      </c>
      <c r="J8" s="650">
        <v>4013584.68</v>
      </c>
      <c r="K8" s="650"/>
      <c r="L8" s="650">
        <v>70295956.127499998</v>
      </c>
      <c r="M8" s="650">
        <v>11618040.5469</v>
      </c>
      <c r="N8" s="650">
        <v>3022828.5358000002</v>
      </c>
      <c r="O8" s="650">
        <v>14645098.0956</v>
      </c>
      <c r="P8" s="650">
        <v>17229366.029100001</v>
      </c>
      <c r="Q8" s="650">
        <v>5369650.2512999997</v>
      </c>
      <c r="R8" s="650">
        <v>1781872.3483</v>
      </c>
      <c r="S8" s="655"/>
      <c r="T8" s="655"/>
      <c r="U8" s="472"/>
    </row>
    <row r="9" spans="1:21">
      <c r="A9" s="491">
        <v>1.1000000000000001</v>
      </c>
      <c r="B9" s="491" t="s">
        <v>643</v>
      </c>
      <c r="C9" s="653">
        <v>1656700234.6587999</v>
      </c>
      <c r="D9" s="649">
        <v>1410238936.5064001</v>
      </c>
      <c r="E9" s="649">
        <v>18795800.391199999</v>
      </c>
      <c r="F9" s="649"/>
      <c r="G9" s="649">
        <v>189449706.4831</v>
      </c>
      <c r="H9" s="649">
        <v>12225616.511700001</v>
      </c>
      <c r="I9" s="649">
        <v>8347090.2905999999</v>
      </c>
      <c r="J9" s="649">
        <v>4011780.96</v>
      </c>
      <c r="K9" s="649"/>
      <c r="L9" s="649">
        <v>57011591.669299997</v>
      </c>
      <c r="M9" s="649">
        <v>10820569.786900001</v>
      </c>
      <c r="N9" s="649">
        <v>1566369.9258000001</v>
      </c>
      <c r="O9" s="649">
        <v>9767277.8354000002</v>
      </c>
      <c r="P9" s="649">
        <v>12259235.5571</v>
      </c>
      <c r="Q9" s="649">
        <v>5345992.2313000001</v>
      </c>
      <c r="R9" s="649">
        <v>1781872.3483</v>
      </c>
      <c r="S9" s="649"/>
      <c r="T9" s="649"/>
      <c r="U9" s="472"/>
    </row>
    <row r="10" spans="1:21">
      <c r="A10" s="513" t="s">
        <v>14</v>
      </c>
      <c r="B10" s="513" t="s">
        <v>644</v>
      </c>
      <c r="C10" s="659">
        <v>1604032956.8359001</v>
      </c>
      <c r="D10" s="649">
        <v>1361971960.2514</v>
      </c>
      <c r="E10" s="649">
        <v>18514237.8312</v>
      </c>
      <c r="F10" s="649"/>
      <c r="G10" s="649">
        <v>188012889.5052</v>
      </c>
      <c r="H10" s="649">
        <v>11974256.761700001</v>
      </c>
      <c r="I10" s="649">
        <v>8271781.6705999998</v>
      </c>
      <c r="J10" s="649">
        <v>3910119.75</v>
      </c>
      <c r="K10" s="649"/>
      <c r="L10" s="649">
        <v>54048107.079300001</v>
      </c>
      <c r="M10" s="649">
        <v>10561467.8969</v>
      </c>
      <c r="N10" s="649">
        <v>1519687.6658000001</v>
      </c>
      <c r="O10" s="649">
        <v>9134256.8154000007</v>
      </c>
      <c r="P10" s="649">
        <v>10479740.4671</v>
      </c>
      <c r="Q10" s="649">
        <v>5345992.2313000001</v>
      </c>
      <c r="R10" s="649">
        <v>1781872.3483</v>
      </c>
      <c r="S10" s="649">
        <v>0</v>
      </c>
      <c r="T10" s="649">
        <v>0</v>
      </c>
      <c r="U10" s="472"/>
    </row>
    <row r="11" spans="1:21">
      <c r="A11" s="481" t="s">
        <v>645</v>
      </c>
      <c r="B11" s="481" t="s">
        <v>646</v>
      </c>
      <c r="C11" s="660">
        <v>1137681236.0773001</v>
      </c>
      <c r="D11" s="649">
        <v>1005349132.5523</v>
      </c>
      <c r="E11" s="649">
        <v>15737657.915899999</v>
      </c>
      <c r="F11" s="649"/>
      <c r="G11" s="649">
        <v>89718443.348100007</v>
      </c>
      <c r="H11" s="649">
        <v>6042410.1697000004</v>
      </c>
      <c r="I11" s="649">
        <v>3679463.9383999999</v>
      </c>
      <c r="J11" s="649">
        <v>2438659.0699999998</v>
      </c>
      <c r="K11" s="649"/>
      <c r="L11" s="649">
        <v>42613660.176899999</v>
      </c>
      <c r="M11" s="649">
        <v>8536261.3880000003</v>
      </c>
      <c r="N11" s="649">
        <v>1348264.3158</v>
      </c>
      <c r="O11" s="649">
        <v>6228998.6754000001</v>
      </c>
      <c r="P11" s="649">
        <v>6249924.2122999998</v>
      </c>
      <c r="Q11" s="649">
        <v>4730476.1525999997</v>
      </c>
      <c r="R11" s="649">
        <v>1781872.3483</v>
      </c>
      <c r="S11" s="649"/>
      <c r="T11" s="649"/>
      <c r="U11" s="472"/>
    </row>
    <row r="12" spans="1:21">
      <c r="A12" s="481" t="s">
        <v>647</v>
      </c>
      <c r="B12" s="481" t="s">
        <v>648</v>
      </c>
      <c r="C12" s="660">
        <v>189515341.05309999</v>
      </c>
      <c r="D12" s="649">
        <v>140990249.66080001</v>
      </c>
      <c r="E12" s="649">
        <v>2219792.7799999998</v>
      </c>
      <c r="F12" s="649"/>
      <c r="G12" s="649">
        <v>41499130.509900004</v>
      </c>
      <c r="H12" s="649">
        <v>5189991.5020000003</v>
      </c>
      <c r="I12" s="649">
        <v>3728318.0321999998</v>
      </c>
      <c r="J12" s="649">
        <v>796438.48</v>
      </c>
      <c r="K12" s="649"/>
      <c r="L12" s="649">
        <v>7025960.8823999995</v>
      </c>
      <c r="M12" s="649">
        <v>1672496.9088999999</v>
      </c>
      <c r="N12" s="649">
        <v>171423.35</v>
      </c>
      <c r="O12" s="649">
        <v>1462652.05</v>
      </c>
      <c r="P12" s="649">
        <v>2898561.0647999998</v>
      </c>
      <c r="Q12" s="649">
        <v>430443.6287</v>
      </c>
      <c r="R12" s="649"/>
      <c r="S12" s="649"/>
      <c r="T12" s="649"/>
      <c r="U12" s="472"/>
    </row>
    <row r="13" spans="1:21">
      <c r="A13" s="481" t="s">
        <v>649</v>
      </c>
      <c r="B13" s="481" t="s">
        <v>650</v>
      </c>
      <c r="C13" s="660">
        <v>71875793.242300004</v>
      </c>
      <c r="D13" s="649">
        <v>60681109.559600003</v>
      </c>
      <c r="E13" s="649">
        <v>372942.79</v>
      </c>
      <c r="F13" s="649"/>
      <c r="G13" s="649">
        <v>8340197.6627000002</v>
      </c>
      <c r="H13" s="649">
        <v>741855.09</v>
      </c>
      <c r="I13" s="649">
        <v>496306.31</v>
      </c>
      <c r="J13" s="649">
        <v>491393.92</v>
      </c>
      <c r="K13" s="649"/>
      <c r="L13" s="649">
        <v>2854486.02</v>
      </c>
      <c r="M13" s="649">
        <v>161604.47</v>
      </c>
      <c r="N13" s="649"/>
      <c r="O13" s="649">
        <v>1246696.31</v>
      </c>
      <c r="P13" s="649">
        <v>764756.73</v>
      </c>
      <c r="Q13" s="649"/>
      <c r="R13" s="649"/>
      <c r="S13" s="649"/>
      <c r="T13" s="649"/>
      <c r="U13" s="472"/>
    </row>
    <row r="14" spans="1:21">
      <c r="A14" s="481" t="s">
        <v>651</v>
      </c>
      <c r="B14" s="481" t="s">
        <v>652</v>
      </c>
      <c r="C14" s="660">
        <v>204960586.4632</v>
      </c>
      <c r="D14" s="649">
        <v>154951468.47870001</v>
      </c>
      <c r="E14" s="649">
        <v>183844.34529999999</v>
      </c>
      <c r="F14" s="649"/>
      <c r="G14" s="649">
        <v>48455117.984499998</v>
      </c>
      <c r="H14" s="649"/>
      <c r="I14" s="649">
        <v>367693.39</v>
      </c>
      <c r="J14" s="649">
        <v>183628.28</v>
      </c>
      <c r="K14" s="649"/>
      <c r="L14" s="649">
        <v>1554000</v>
      </c>
      <c r="M14" s="649">
        <v>191105.13</v>
      </c>
      <c r="N14" s="649"/>
      <c r="O14" s="649">
        <v>195909.78</v>
      </c>
      <c r="P14" s="649">
        <v>566498.46</v>
      </c>
      <c r="Q14" s="649">
        <v>185072.45</v>
      </c>
      <c r="R14" s="649"/>
      <c r="S14" s="649"/>
      <c r="T14" s="649"/>
      <c r="U14" s="472"/>
    </row>
    <row r="15" spans="1:21">
      <c r="A15" s="482">
        <v>1.2</v>
      </c>
      <c r="B15" s="482" t="s">
        <v>653</v>
      </c>
      <c r="C15" s="653">
        <v>65984182.369199999</v>
      </c>
      <c r="D15" s="649">
        <v>28093141.088799998</v>
      </c>
      <c r="E15" s="649">
        <v>375915.76089999999</v>
      </c>
      <c r="F15" s="649"/>
      <c r="G15" s="649">
        <v>18909274.241300002</v>
      </c>
      <c r="H15" s="649">
        <v>1222561.4031</v>
      </c>
      <c r="I15" s="649">
        <v>834708.91299999994</v>
      </c>
      <c r="J15" s="649">
        <v>391349.39889999997</v>
      </c>
      <c r="K15" s="649"/>
      <c r="L15" s="649">
        <v>18981767.039099999</v>
      </c>
      <c r="M15" s="649">
        <v>3272076.5507999999</v>
      </c>
      <c r="N15" s="649">
        <v>474955.61339999997</v>
      </c>
      <c r="O15" s="649">
        <v>2991058.412</v>
      </c>
      <c r="P15" s="649">
        <v>4156725.8393000001</v>
      </c>
      <c r="Q15" s="649">
        <v>1619358.5248</v>
      </c>
      <c r="R15" s="649">
        <v>1781872.2348</v>
      </c>
      <c r="S15" s="649"/>
      <c r="T15" s="649"/>
      <c r="U15" s="472"/>
    </row>
    <row r="16" spans="1:21">
      <c r="A16" s="514">
        <v>1.3</v>
      </c>
      <c r="B16" s="482" t="s">
        <v>701</v>
      </c>
      <c r="C16" s="649"/>
      <c r="D16" s="649"/>
      <c r="E16" s="649"/>
      <c r="F16" s="649"/>
      <c r="G16" s="649"/>
      <c r="H16" s="649"/>
      <c r="I16" s="649"/>
      <c r="J16" s="649"/>
      <c r="K16" s="649"/>
      <c r="L16" s="649"/>
      <c r="M16" s="649"/>
      <c r="N16" s="649"/>
      <c r="O16" s="649"/>
      <c r="P16" s="649"/>
      <c r="Q16" s="649"/>
      <c r="R16" s="649"/>
      <c r="S16" s="649"/>
      <c r="T16" s="649"/>
      <c r="U16" s="472"/>
    </row>
    <row r="17" spans="1:21">
      <c r="A17" s="485" t="s">
        <v>654</v>
      </c>
      <c r="B17" s="483" t="s">
        <v>655</v>
      </c>
      <c r="C17" s="661">
        <v>1561936535.8810999</v>
      </c>
      <c r="D17" s="649">
        <v>1335092525.7693</v>
      </c>
      <c r="E17" s="649">
        <v>18699828.032900002</v>
      </c>
      <c r="F17" s="649"/>
      <c r="G17" s="649">
        <v>170125010.21149999</v>
      </c>
      <c r="H17" s="649">
        <v>12217182.3017</v>
      </c>
      <c r="I17" s="649">
        <v>8304911.8830000004</v>
      </c>
      <c r="J17" s="649">
        <v>4003580.68</v>
      </c>
      <c r="K17" s="649"/>
      <c r="L17" s="649">
        <v>56718999.900300004</v>
      </c>
      <c r="M17" s="649">
        <v>10694039.6569</v>
      </c>
      <c r="N17" s="649">
        <v>1566369.9258000001</v>
      </c>
      <c r="O17" s="649">
        <v>9754748.7914000005</v>
      </c>
      <c r="P17" s="649">
        <v>12222882.6395</v>
      </c>
      <c r="Q17" s="649">
        <v>5339537.3812999995</v>
      </c>
      <c r="R17" s="649">
        <v>1781872.3483</v>
      </c>
      <c r="S17" s="649"/>
      <c r="T17" s="649"/>
      <c r="U17" s="472"/>
    </row>
    <row r="18" spans="1:21">
      <c r="A18" s="484" t="s">
        <v>656</v>
      </c>
      <c r="B18" s="484" t="s">
        <v>657</v>
      </c>
      <c r="C18" s="662">
        <v>1511736455.8125</v>
      </c>
      <c r="D18" s="649">
        <v>1289872097.7168</v>
      </c>
      <c r="E18" s="649">
        <v>18418265.472899999</v>
      </c>
      <c r="F18" s="649"/>
      <c r="G18" s="649">
        <v>168108842.7854</v>
      </c>
      <c r="H18" s="649">
        <v>11974256.761700001</v>
      </c>
      <c r="I18" s="649">
        <v>8229603.2630000003</v>
      </c>
      <c r="J18" s="649">
        <v>3901919.47</v>
      </c>
      <c r="K18" s="649"/>
      <c r="L18" s="649">
        <v>53755515.3103</v>
      </c>
      <c r="M18" s="649">
        <v>10434937.766899999</v>
      </c>
      <c r="N18" s="649">
        <v>1519687.6658000001</v>
      </c>
      <c r="O18" s="649">
        <v>9121727.7714000009</v>
      </c>
      <c r="P18" s="649">
        <v>10443387.5495</v>
      </c>
      <c r="Q18" s="649">
        <v>5339537.3812999995</v>
      </c>
      <c r="R18" s="649">
        <v>1781872.3483</v>
      </c>
      <c r="S18" s="649"/>
      <c r="T18" s="649"/>
      <c r="U18" s="472"/>
    </row>
    <row r="19" spans="1:21">
      <c r="A19" s="485" t="s">
        <v>658</v>
      </c>
      <c r="B19" s="485" t="s">
        <v>659</v>
      </c>
      <c r="C19" s="663">
        <v>3014323723.5244002</v>
      </c>
      <c r="D19" s="649">
        <v>2723528163.0910001</v>
      </c>
      <c r="E19" s="649">
        <v>30636303.7632</v>
      </c>
      <c r="F19" s="649"/>
      <c r="G19" s="649">
        <v>209498851.36309999</v>
      </c>
      <c r="H19" s="649">
        <v>13699761.403000001</v>
      </c>
      <c r="I19" s="649">
        <v>7075352.7759999996</v>
      </c>
      <c r="J19" s="649">
        <v>4279934.4554000003</v>
      </c>
      <c r="K19" s="649"/>
      <c r="L19" s="649">
        <v>81296709.070299998</v>
      </c>
      <c r="M19" s="649">
        <v>15829255.7894</v>
      </c>
      <c r="N19" s="649">
        <v>2885040.4593000002</v>
      </c>
      <c r="O19" s="649">
        <v>16592910.301999999</v>
      </c>
      <c r="P19" s="649">
        <v>12684708.271299999</v>
      </c>
      <c r="Q19" s="649">
        <v>7011090.0093999999</v>
      </c>
      <c r="R19" s="649">
        <v>3322743.3988000001</v>
      </c>
      <c r="S19" s="649"/>
      <c r="T19" s="649"/>
      <c r="U19" s="472"/>
    </row>
    <row r="20" spans="1:21">
      <c r="A20" s="484" t="s">
        <v>660</v>
      </c>
      <c r="B20" s="484" t="s">
        <v>657</v>
      </c>
      <c r="C20" s="662">
        <v>2916406285.6314998</v>
      </c>
      <c r="D20" s="649">
        <v>2632162470.8709002</v>
      </c>
      <c r="E20" s="649">
        <v>30022398.535399999</v>
      </c>
      <c r="F20" s="649"/>
      <c r="G20" s="649">
        <v>206817496.396</v>
      </c>
      <c r="H20" s="649">
        <v>13391336.343</v>
      </c>
      <c r="I20" s="649">
        <v>6934699.3959999997</v>
      </c>
      <c r="J20" s="649">
        <v>4139007.6653999998</v>
      </c>
      <c r="K20" s="649"/>
      <c r="L20" s="649">
        <v>77426318.364600003</v>
      </c>
      <c r="M20" s="649">
        <v>15513024.7389</v>
      </c>
      <c r="N20" s="649">
        <v>2825558.7193</v>
      </c>
      <c r="O20" s="649">
        <v>15860318.8082</v>
      </c>
      <c r="P20" s="649">
        <v>10709184.130899999</v>
      </c>
      <c r="Q20" s="649">
        <v>7011090.0093999999</v>
      </c>
      <c r="R20" s="649">
        <v>3169006.5715999999</v>
      </c>
      <c r="S20" s="649"/>
      <c r="T20" s="649"/>
      <c r="U20" s="472"/>
    </row>
    <row r="21" spans="1:21">
      <c r="A21" s="486">
        <v>1.4</v>
      </c>
      <c r="B21" s="487" t="s">
        <v>661</v>
      </c>
      <c r="C21" s="664">
        <v>11608355.2281</v>
      </c>
      <c r="D21" s="649">
        <v>6832636.7699999996</v>
      </c>
      <c r="E21" s="649">
        <v>787789.95499999996</v>
      </c>
      <c r="F21" s="649"/>
      <c r="G21" s="649">
        <v>4529230.3337000003</v>
      </c>
      <c r="H21" s="649">
        <v>74265.804000000004</v>
      </c>
      <c r="I21" s="649">
        <v>34266.258000000002</v>
      </c>
      <c r="J21" s="649"/>
      <c r="K21" s="649"/>
      <c r="L21" s="649">
        <v>246488.1244</v>
      </c>
      <c r="M21" s="649"/>
      <c r="N21" s="649">
        <v>11488.853999999999</v>
      </c>
      <c r="O21" s="649">
        <v>45992.877999999997</v>
      </c>
      <c r="P21" s="649"/>
      <c r="Q21" s="649">
        <v>50000</v>
      </c>
      <c r="R21" s="649">
        <v>103409.44040000001</v>
      </c>
      <c r="S21" s="649"/>
      <c r="T21" s="649"/>
      <c r="U21" s="472"/>
    </row>
    <row r="22" spans="1:21">
      <c r="A22" s="486">
        <v>1.5</v>
      </c>
      <c r="B22" s="487" t="s">
        <v>662</v>
      </c>
      <c r="C22" s="664">
        <v>802558.81649999996</v>
      </c>
      <c r="D22" s="649">
        <v>802558.81649999996</v>
      </c>
      <c r="E22" s="649"/>
      <c r="F22" s="649"/>
      <c r="G22" s="649"/>
      <c r="H22" s="649"/>
      <c r="I22" s="649"/>
      <c r="J22" s="649"/>
      <c r="K22" s="649"/>
      <c r="L22" s="649"/>
      <c r="M22" s="649"/>
      <c r="N22" s="649"/>
      <c r="O22" s="649"/>
      <c r="P22" s="649"/>
      <c r="Q22" s="649"/>
      <c r="R22" s="649"/>
      <c r="S22" s="649"/>
      <c r="T22" s="649"/>
      <c r="U22" s="47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E16" sqref="E16"/>
    </sheetView>
  </sheetViews>
  <sheetFormatPr defaultColWidth="9.140625" defaultRowHeight="12.75"/>
  <cols>
    <col min="1" max="1" width="11.85546875" style="469" bestFit="1" customWidth="1"/>
    <col min="2" max="2" width="93.42578125" style="469" customWidth="1"/>
    <col min="3" max="3" width="14.5703125" style="469" customWidth="1"/>
    <col min="4" max="4" width="14" style="469" bestFit="1" customWidth="1"/>
    <col min="5" max="5" width="12.28515625" style="469" bestFit="1" customWidth="1"/>
    <col min="6" max="7" width="11.42578125" style="515" customWidth="1"/>
    <col min="8" max="9" width="11.42578125" style="469" customWidth="1"/>
    <col min="10" max="14" width="11.42578125" style="515" customWidth="1"/>
    <col min="15" max="15" width="18.85546875" style="469" bestFit="1" customWidth="1"/>
    <col min="16" max="16384" width="9.140625" style="469"/>
  </cols>
  <sheetData>
    <row r="1" spans="1:15" ht="13.5">
      <c r="A1" s="460" t="s">
        <v>30</v>
      </c>
      <c r="B1" s="3" t="str">
        <f>'Info '!C2</f>
        <v>JSC "BASISBANK"</v>
      </c>
      <c r="F1" s="469"/>
      <c r="G1" s="469"/>
      <c r="J1" s="469"/>
      <c r="K1" s="469"/>
      <c r="L1" s="469"/>
      <c r="M1" s="469"/>
      <c r="N1" s="469"/>
    </row>
    <row r="2" spans="1:15" ht="13.5">
      <c r="A2" s="461" t="s">
        <v>31</v>
      </c>
      <c r="B2" s="496">
        <f>'1. key ratios '!B2</f>
        <v>44834</v>
      </c>
      <c r="F2" s="469"/>
      <c r="G2" s="469"/>
      <c r="J2" s="469"/>
      <c r="K2" s="469"/>
      <c r="L2" s="469"/>
      <c r="M2" s="469"/>
      <c r="N2" s="469"/>
    </row>
    <row r="3" spans="1:15">
      <c r="A3" s="462" t="s">
        <v>663</v>
      </c>
      <c r="F3" s="469"/>
      <c r="G3" s="469"/>
      <c r="J3" s="469"/>
      <c r="K3" s="469"/>
      <c r="L3" s="469"/>
      <c r="M3" s="469"/>
      <c r="N3" s="469"/>
    </row>
    <row r="4" spans="1:15">
      <c r="F4" s="469"/>
      <c r="G4" s="469"/>
      <c r="J4" s="469"/>
      <c r="K4" s="469"/>
      <c r="L4" s="469"/>
      <c r="M4" s="469"/>
      <c r="N4" s="469"/>
    </row>
    <row r="5" spans="1:15" ht="46.5" customHeight="1">
      <c r="A5" s="728" t="s">
        <v>689</v>
      </c>
      <c r="B5" s="729"/>
      <c r="C5" s="773" t="s">
        <v>664</v>
      </c>
      <c r="D5" s="774"/>
      <c r="E5" s="774"/>
      <c r="F5" s="774"/>
      <c r="G5" s="774"/>
      <c r="H5" s="775"/>
      <c r="I5" s="773" t="s">
        <v>665</v>
      </c>
      <c r="J5" s="776"/>
      <c r="K5" s="776"/>
      <c r="L5" s="776"/>
      <c r="M5" s="776"/>
      <c r="N5" s="777"/>
      <c r="O5" s="778" t="s">
        <v>666</v>
      </c>
    </row>
    <row r="6" spans="1:15" ht="75" customHeight="1">
      <c r="A6" s="732"/>
      <c r="B6" s="733"/>
      <c r="C6" s="488"/>
      <c r="D6" s="489" t="s">
        <v>667</v>
      </c>
      <c r="E6" s="489" t="s">
        <v>668</v>
      </c>
      <c r="F6" s="489" t="s">
        <v>669</v>
      </c>
      <c r="G6" s="489" t="s">
        <v>670</v>
      </c>
      <c r="H6" s="489" t="s">
        <v>671</v>
      </c>
      <c r="I6" s="494"/>
      <c r="J6" s="489" t="s">
        <v>667</v>
      </c>
      <c r="K6" s="489" t="s">
        <v>668</v>
      </c>
      <c r="L6" s="489" t="s">
        <v>669</v>
      </c>
      <c r="M6" s="489" t="s">
        <v>670</v>
      </c>
      <c r="N6" s="489" t="s">
        <v>671</v>
      </c>
      <c r="O6" s="779"/>
    </row>
    <row r="7" spans="1:15">
      <c r="A7" s="466">
        <v>1</v>
      </c>
      <c r="B7" s="470" t="s">
        <v>692</v>
      </c>
      <c r="C7" s="665">
        <v>107482859.3645</v>
      </c>
      <c r="D7" s="665">
        <v>103227591.65440001</v>
      </c>
      <c r="E7" s="665">
        <v>1961532.9114999999</v>
      </c>
      <c r="F7" s="665">
        <v>1661300.9635000001</v>
      </c>
      <c r="G7" s="665">
        <v>381110.31</v>
      </c>
      <c r="H7" s="665">
        <v>251323.5251</v>
      </c>
      <c r="I7" s="665">
        <v>3186696.1298000002</v>
      </c>
      <c r="J7" s="665">
        <v>2057773.8101999999</v>
      </c>
      <c r="K7" s="665">
        <v>196153.27780000001</v>
      </c>
      <c r="L7" s="665">
        <v>490890.27669999999</v>
      </c>
      <c r="M7" s="665">
        <v>190555.24</v>
      </c>
      <c r="N7" s="665">
        <v>251323.5251</v>
      </c>
      <c r="O7" s="665"/>
    </row>
    <row r="8" spans="1:15">
      <c r="A8" s="466">
        <v>2</v>
      </c>
      <c r="B8" s="470" t="s">
        <v>562</v>
      </c>
      <c r="C8" s="665">
        <v>111184437.92020001</v>
      </c>
      <c r="D8" s="649">
        <v>107686495.8722</v>
      </c>
      <c r="E8" s="649">
        <v>2182914.8437999999</v>
      </c>
      <c r="F8" s="666">
        <v>1215124.0444</v>
      </c>
      <c r="G8" s="666">
        <v>33322.550000000003</v>
      </c>
      <c r="H8" s="649">
        <v>66580.609800000006</v>
      </c>
      <c r="I8" s="649">
        <v>2602301.4961000001</v>
      </c>
      <c r="J8" s="666">
        <v>1936230.9916999999</v>
      </c>
      <c r="K8" s="666">
        <v>218291.3964</v>
      </c>
      <c r="L8" s="666">
        <v>364537.20819999999</v>
      </c>
      <c r="M8" s="666">
        <v>16661.29</v>
      </c>
      <c r="N8" s="666">
        <v>66580.609800000006</v>
      </c>
      <c r="O8" s="649"/>
    </row>
    <row r="9" spans="1:15">
      <c r="A9" s="466">
        <v>3</v>
      </c>
      <c r="B9" s="470" t="s">
        <v>563</v>
      </c>
      <c r="C9" s="665">
        <v>211205.56</v>
      </c>
      <c r="D9" s="649">
        <v>211205.56</v>
      </c>
      <c r="E9" s="649"/>
      <c r="F9" s="667"/>
      <c r="G9" s="667"/>
      <c r="H9" s="649"/>
      <c r="I9" s="649">
        <v>4224.1099999999997</v>
      </c>
      <c r="J9" s="667">
        <v>4224.1099999999997</v>
      </c>
      <c r="K9" s="667"/>
      <c r="L9" s="667"/>
      <c r="M9" s="667"/>
      <c r="N9" s="667"/>
      <c r="O9" s="649"/>
    </row>
    <row r="10" spans="1:15">
      <c r="A10" s="466">
        <v>4</v>
      </c>
      <c r="B10" s="470" t="s">
        <v>693</v>
      </c>
      <c r="C10" s="665">
        <v>92901474.802399993</v>
      </c>
      <c r="D10" s="649">
        <v>87001052.078400001</v>
      </c>
      <c r="E10" s="649">
        <v>3439354.2892</v>
      </c>
      <c r="F10" s="667">
        <v>2410483.0247999998</v>
      </c>
      <c r="G10" s="667">
        <v>23075.919999999998</v>
      </c>
      <c r="H10" s="649">
        <v>27509.49</v>
      </c>
      <c r="I10" s="649">
        <v>2840478.0268999999</v>
      </c>
      <c r="J10" s="667">
        <v>1734350.3411000001</v>
      </c>
      <c r="K10" s="667">
        <v>343935.39120000001</v>
      </c>
      <c r="L10" s="667">
        <v>723144.83459999994</v>
      </c>
      <c r="M10" s="667">
        <v>11537.97</v>
      </c>
      <c r="N10" s="667">
        <v>27509.49</v>
      </c>
      <c r="O10" s="649"/>
    </row>
    <row r="11" spans="1:15">
      <c r="A11" s="466">
        <v>5</v>
      </c>
      <c r="B11" s="470" t="s">
        <v>564</v>
      </c>
      <c r="C11" s="665">
        <v>186112257.91760001</v>
      </c>
      <c r="D11" s="649">
        <v>160659292.27919999</v>
      </c>
      <c r="E11" s="649">
        <v>24136318.843499999</v>
      </c>
      <c r="F11" s="667">
        <v>493756.7426</v>
      </c>
      <c r="G11" s="667">
        <v>7694.49</v>
      </c>
      <c r="H11" s="649">
        <v>815195.56229999999</v>
      </c>
      <c r="I11" s="649">
        <v>6502549.1149000004</v>
      </c>
      <c r="J11" s="667">
        <v>3121747.6397000002</v>
      </c>
      <c r="K11" s="667">
        <v>2413631.7067</v>
      </c>
      <c r="L11" s="667">
        <v>148126.9846</v>
      </c>
      <c r="M11" s="667">
        <v>3847.25</v>
      </c>
      <c r="N11" s="667">
        <v>815195.53390000004</v>
      </c>
      <c r="O11" s="649"/>
    </row>
    <row r="12" spans="1:15">
      <c r="A12" s="466">
        <v>6</v>
      </c>
      <c r="B12" s="470" t="s">
        <v>565</v>
      </c>
      <c r="C12" s="665">
        <v>118847611.5633</v>
      </c>
      <c r="D12" s="649">
        <v>96002310.936499998</v>
      </c>
      <c r="E12" s="649">
        <v>18640394.8473</v>
      </c>
      <c r="F12" s="667">
        <v>4120666.96</v>
      </c>
      <c r="G12" s="667">
        <v>16107.8</v>
      </c>
      <c r="H12" s="649">
        <v>68131.019499999995</v>
      </c>
      <c r="I12" s="649">
        <v>5029275.9512999998</v>
      </c>
      <c r="J12" s="667">
        <v>1852851.4883999999</v>
      </c>
      <c r="K12" s="667">
        <v>1864039.4778</v>
      </c>
      <c r="L12" s="667">
        <v>1236200.0556000001</v>
      </c>
      <c r="M12" s="667">
        <v>8053.91</v>
      </c>
      <c r="N12" s="667">
        <v>68131.019499999995</v>
      </c>
      <c r="O12" s="649"/>
    </row>
    <row r="13" spans="1:15">
      <c r="A13" s="466">
        <v>7</v>
      </c>
      <c r="B13" s="470" t="s">
        <v>566</v>
      </c>
      <c r="C13" s="665">
        <v>61259534.3248</v>
      </c>
      <c r="D13" s="649">
        <v>56868641.2531</v>
      </c>
      <c r="E13" s="649">
        <v>3543036.0784999998</v>
      </c>
      <c r="F13" s="667">
        <v>827488.81319999998</v>
      </c>
      <c r="G13" s="667">
        <v>10380.74</v>
      </c>
      <c r="H13" s="649">
        <v>9987.44</v>
      </c>
      <c r="I13" s="649">
        <v>1755100.7084999999</v>
      </c>
      <c r="J13" s="667">
        <v>1137372.6923</v>
      </c>
      <c r="K13" s="667">
        <v>354303.55920000002</v>
      </c>
      <c r="L13" s="667">
        <v>248246.63699999999</v>
      </c>
      <c r="M13" s="667">
        <v>5190.38</v>
      </c>
      <c r="N13" s="667">
        <v>9987.44</v>
      </c>
      <c r="O13" s="649"/>
    </row>
    <row r="14" spans="1:15">
      <c r="A14" s="466">
        <v>8</v>
      </c>
      <c r="B14" s="470" t="s">
        <v>567</v>
      </c>
      <c r="C14" s="665">
        <v>88024306.995499998</v>
      </c>
      <c r="D14" s="649">
        <v>75222390.157000005</v>
      </c>
      <c r="E14" s="649">
        <v>11832332.058</v>
      </c>
      <c r="F14" s="667">
        <v>703132.90049999999</v>
      </c>
      <c r="G14" s="667">
        <v>71933.039999999994</v>
      </c>
      <c r="H14" s="649">
        <v>194518.84</v>
      </c>
      <c r="I14" s="649">
        <v>3096311.9972999999</v>
      </c>
      <c r="J14" s="667">
        <v>1481250.6222999999</v>
      </c>
      <c r="K14" s="667">
        <v>1173636.1117</v>
      </c>
      <c r="L14" s="667">
        <v>210939.87330000001</v>
      </c>
      <c r="M14" s="667">
        <v>35966.550000000003</v>
      </c>
      <c r="N14" s="667">
        <v>194518.84</v>
      </c>
      <c r="O14" s="649"/>
    </row>
    <row r="15" spans="1:15">
      <c r="A15" s="466">
        <v>9</v>
      </c>
      <c r="B15" s="470" t="s">
        <v>568</v>
      </c>
      <c r="C15" s="665">
        <v>61615208.067699999</v>
      </c>
      <c r="D15" s="649">
        <v>27307482.335200001</v>
      </c>
      <c r="E15" s="649">
        <v>34236222.022500001</v>
      </c>
      <c r="F15" s="667">
        <v>6234.97</v>
      </c>
      <c r="G15" s="667">
        <v>17392.02</v>
      </c>
      <c r="H15" s="649">
        <v>47876.72</v>
      </c>
      <c r="I15" s="649">
        <v>4010765.6743999999</v>
      </c>
      <c r="J15" s="667">
        <v>544968.07880000002</v>
      </c>
      <c r="K15" s="667">
        <v>3407354.3755999999</v>
      </c>
      <c r="L15" s="667">
        <v>1870.49</v>
      </c>
      <c r="M15" s="667">
        <v>8696.01</v>
      </c>
      <c r="N15" s="667">
        <v>47876.72</v>
      </c>
      <c r="O15" s="649"/>
    </row>
    <row r="16" spans="1:15">
      <c r="A16" s="466">
        <v>10</v>
      </c>
      <c r="B16" s="470" t="s">
        <v>569</v>
      </c>
      <c r="C16" s="665">
        <v>9943936.3652999997</v>
      </c>
      <c r="D16" s="649">
        <v>9260464.4914999995</v>
      </c>
      <c r="E16" s="649">
        <v>176737.80059999999</v>
      </c>
      <c r="F16" s="667">
        <v>500016.09769999998</v>
      </c>
      <c r="G16" s="667">
        <v>2440.96</v>
      </c>
      <c r="H16" s="649">
        <v>4277.0155000000004</v>
      </c>
      <c r="I16" s="649">
        <v>358385.35840000003</v>
      </c>
      <c r="J16" s="667">
        <v>185209.26790000001</v>
      </c>
      <c r="K16" s="667">
        <v>17673.769400000001</v>
      </c>
      <c r="L16" s="667">
        <v>150004.82560000001</v>
      </c>
      <c r="M16" s="667">
        <v>1220.48</v>
      </c>
      <c r="N16" s="667">
        <v>4277.0155000000004</v>
      </c>
      <c r="O16" s="649"/>
    </row>
    <row r="17" spans="1:15">
      <c r="A17" s="466">
        <v>11</v>
      </c>
      <c r="B17" s="470" t="s">
        <v>570</v>
      </c>
      <c r="C17" s="665">
        <v>746589.62</v>
      </c>
      <c r="D17" s="649">
        <v>725396.33</v>
      </c>
      <c r="E17" s="649"/>
      <c r="F17" s="667">
        <v>21193.29</v>
      </c>
      <c r="G17" s="667"/>
      <c r="H17" s="649"/>
      <c r="I17" s="649">
        <v>20865.932000000001</v>
      </c>
      <c r="J17" s="667">
        <v>14507.941999999999</v>
      </c>
      <c r="K17" s="667"/>
      <c r="L17" s="667">
        <v>6357.99</v>
      </c>
      <c r="M17" s="667"/>
      <c r="N17" s="667"/>
      <c r="O17" s="649"/>
    </row>
    <row r="18" spans="1:15">
      <c r="A18" s="466">
        <v>12</v>
      </c>
      <c r="B18" s="470" t="s">
        <v>571</v>
      </c>
      <c r="C18" s="665">
        <v>80080981.305600002</v>
      </c>
      <c r="D18" s="649">
        <v>78920515.998099998</v>
      </c>
      <c r="E18" s="649">
        <v>264304.38860000001</v>
      </c>
      <c r="F18" s="667">
        <v>694152.86010000005</v>
      </c>
      <c r="G18" s="667">
        <v>143420.54999999999</v>
      </c>
      <c r="H18" s="649">
        <v>58587.508800000003</v>
      </c>
      <c r="I18" s="649">
        <v>1943246.5126</v>
      </c>
      <c r="J18" s="667">
        <v>1578272.439</v>
      </c>
      <c r="K18" s="667">
        <v>26430.432199999999</v>
      </c>
      <c r="L18" s="667">
        <v>208245.82260000001</v>
      </c>
      <c r="M18" s="667">
        <v>71710.31</v>
      </c>
      <c r="N18" s="667">
        <v>58587.508800000003</v>
      </c>
      <c r="O18" s="649"/>
    </row>
    <row r="19" spans="1:15">
      <c r="A19" s="466">
        <v>13</v>
      </c>
      <c r="B19" s="470" t="s">
        <v>572</v>
      </c>
      <c r="C19" s="665">
        <v>15919598.132200001</v>
      </c>
      <c r="D19" s="649">
        <v>15102046.1524</v>
      </c>
      <c r="E19" s="649">
        <v>471242.56469999999</v>
      </c>
      <c r="F19" s="667">
        <v>282939.83909999998</v>
      </c>
      <c r="G19" s="667">
        <v>44797.95</v>
      </c>
      <c r="H19" s="649">
        <v>18571.626</v>
      </c>
      <c r="I19" s="649">
        <v>475017.52879999997</v>
      </c>
      <c r="J19" s="667">
        <v>302040.74109999998</v>
      </c>
      <c r="K19" s="667">
        <v>47124.247499999998</v>
      </c>
      <c r="L19" s="667">
        <v>84881.924199999994</v>
      </c>
      <c r="M19" s="667">
        <v>22398.99</v>
      </c>
      <c r="N19" s="667">
        <v>18571.626</v>
      </c>
      <c r="O19" s="649"/>
    </row>
    <row r="20" spans="1:15">
      <c r="A20" s="466">
        <v>14</v>
      </c>
      <c r="B20" s="470" t="s">
        <v>573</v>
      </c>
      <c r="C20" s="665">
        <v>103252224.47390001</v>
      </c>
      <c r="D20" s="649">
        <v>74297828.5405</v>
      </c>
      <c r="E20" s="649">
        <v>17195583.416200001</v>
      </c>
      <c r="F20" s="667">
        <v>11726558.1842</v>
      </c>
      <c r="G20" s="667">
        <v>2792.18</v>
      </c>
      <c r="H20" s="649">
        <v>29462.152999999998</v>
      </c>
      <c r="I20" s="649">
        <v>6741051.5926999999</v>
      </c>
      <c r="J20" s="667">
        <v>1472668.0214</v>
      </c>
      <c r="K20" s="667">
        <v>1719558.0841000001</v>
      </c>
      <c r="L20" s="667">
        <v>3517967.2442000001</v>
      </c>
      <c r="M20" s="667">
        <v>1396.09</v>
      </c>
      <c r="N20" s="667">
        <v>29462.152999999998</v>
      </c>
      <c r="O20" s="649"/>
    </row>
    <row r="21" spans="1:15">
      <c r="A21" s="466">
        <v>15</v>
      </c>
      <c r="B21" s="470" t="s">
        <v>574</v>
      </c>
      <c r="C21" s="665">
        <v>33474630.061099999</v>
      </c>
      <c r="D21" s="649">
        <v>9508007.0873000007</v>
      </c>
      <c r="E21" s="649">
        <v>20162536.5035</v>
      </c>
      <c r="F21" s="667">
        <v>3772439.7003000001</v>
      </c>
      <c r="G21" s="667">
        <v>13669.49</v>
      </c>
      <c r="H21" s="649">
        <v>17977.28</v>
      </c>
      <c r="I21" s="649">
        <v>3232299.9484000001</v>
      </c>
      <c r="J21" s="667">
        <v>179566.23060000001</v>
      </c>
      <c r="K21" s="667">
        <v>2016253.5109000001</v>
      </c>
      <c r="L21" s="667">
        <v>1011668.1769</v>
      </c>
      <c r="M21" s="667">
        <v>6834.75</v>
      </c>
      <c r="N21" s="667">
        <v>17977.28</v>
      </c>
      <c r="O21" s="649"/>
    </row>
    <row r="22" spans="1:15">
      <c r="A22" s="466">
        <v>16</v>
      </c>
      <c r="B22" s="470" t="s">
        <v>575</v>
      </c>
      <c r="C22" s="665">
        <v>18746965.5242</v>
      </c>
      <c r="D22" s="649">
        <v>10643388.055500001</v>
      </c>
      <c r="E22" s="649">
        <v>7835851.1616000002</v>
      </c>
      <c r="F22" s="667">
        <v>164309.47709999999</v>
      </c>
      <c r="G22" s="667">
        <v>10137.9</v>
      </c>
      <c r="H22" s="649">
        <v>93278.93</v>
      </c>
      <c r="I22" s="649">
        <v>1143822.6004000001</v>
      </c>
      <c r="J22" s="667">
        <v>212596.74340000001</v>
      </c>
      <c r="K22" s="667">
        <v>783585.11950000003</v>
      </c>
      <c r="L22" s="667">
        <v>49292.847500000003</v>
      </c>
      <c r="M22" s="667">
        <v>5068.96</v>
      </c>
      <c r="N22" s="667">
        <v>93278.93</v>
      </c>
      <c r="O22" s="649"/>
    </row>
    <row r="23" spans="1:15">
      <c r="A23" s="466">
        <v>17</v>
      </c>
      <c r="B23" s="470" t="s">
        <v>696</v>
      </c>
      <c r="C23" s="665">
        <v>20800023.9474</v>
      </c>
      <c r="D23" s="649">
        <v>12476956.738</v>
      </c>
      <c r="E23" s="649">
        <v>8018200.6200000001</v>
      </c>
      <c r="F23" s="667">
        <v>304866.5894</v>
      </c>
      <c r="G23" s="667"/>
      <c r="H23" s="649"/>
      <c r="I23" s="649">
        <v>1142819.1353</v>
      </c>
      <c r="J23" s="667">
        <v>249539.09570000001</v>
      </c>
      <c r="K23" s="667">
        <v>801820.06</v>
      </c>
      <c r="L23" s="667">
        <v>91459.979600000006</v>
      </c>
      <c r="M23" s="667"/>
      <c r="N23" s="667"/>
      <c r="O23" s="649"/>
    </row>
    <row r="24" spans="1:15">
      <c r="A24" s="466">
        <v>18</v>
      </c>
      <c r="B24" s="470" t="s">
        <v>576</v>
      </c>
      <c r="C24" s="665">
        <v>72519616.280499995</v>
      </c>
      <c r="D24" s="649">
        <v>71265126.149700001</v>
      </c>
      <c r="E24" s="649">
        <v>823671.85490000003</v>
      </c>
      <c r="F24" s="667">
        <v>282827.56</v>
      </c>
      <c r="G24" s="667">
        <v>46015.74</v>
      </c>
      <c r="H24" s="649">
        <v>101974.9759</v>
      </c>
      <c r="I24" s="649">
        <v>1717108.9741</v>
      </c>
      <c r="J24" s="667">
        <v>1424910.6370000001</v>
      </c>
      <c r="K24" s="667">
        <v>82367.181200000006</v>
      </c>
      <c r="L24" s="667">
        <v>84848.29</v>
      </c>
      <c r="M24" s="667">
        <v>23007.89</v>
      </c>
      <c r="N24" s="667">
        <v>101974.9759</v>
      </c>
      <c r="O24" s="649"/>
    </row>
    <row r="25" spans="1:15">
      <c r="A25" s="466">
        <v>19</v>
      </c>
      <c r="B25" s="470" t="s">
        <v>577</v>
      </c>
      <c r="C25" s="665">
        <v>19350089.809799999</v>
      </c>
      <c r="D25" s="649">
        <v>19339880.1098</v>
      </c>
      <c r="E25" s="649"/>
      <c r="F25" s="667"/>
      <c r="G25" s="667"/>
      <c r="H25" s="649">
        <v>10209.700000000001</v>
      </c>
      <c r="I25" s="649">
        <v>397007.06559999997</v>
      </c>
      <c r="J25" s="667">
        <v>386797.36560000002</v>
      </c>
      <c r="K25" s="667"/>
      <c r="L25" s="667"/>
      <c r="M25" s="667"/>
      <c r="N25" s="667">
        <v>10209.700000000001</v>
      </c>
      <c r="O25" s="649"/>
    </row>
    <row r="26" spans="1:15">
      <c r="A26" s="466">
        <v>20</v>
      </c>
      <c r="B26" s="470" t="s">
        <v>695</v>
      </c>
      <c r="C26" s="665">
        <v>114521566.56039999</v>
      </c>
      <c r="D26" s="649">
        <v>112271040.5379</v>
      </c>
      <c r="E26" s="649">
        <v>1409949.6225000001</v>
      </c>
      <c r="F26" s="667">
        <v>711158.45</v>
      </c>
      <c r="G26" s="667">
        <v>77977.55</v>
      </c>
      <c r="H26" s="649">
        <v>51440.4</v>
      </c>
      <c r="I26" s="649">
        <v>2637986.9462000001</v>
      </c>
      <c r="J26" s="667">
        <v>2193215.2570000002</v>
      </c>
      <c r="K26" s="667">
        <v>140994.9192</v>
      </c>
      <c r="L26" s="667">
        <v>213347.55</v>
      </c>
      <c r="M26" s="667">
        <v>38988.82</v>
      </c>
      <c r="N26" s="667">
        <v>51440.4</v>
      </c>
      <c r="O26" s="649"/>
    </row>
    <row r="27" spans="1:15">
      <c r="A27" s="466">
        <v>21</v>
      </c>
      <c r="B27" s="470" t="s">
        <v>578</v>
      </c>
      <c r="C27" s="665">
        <v>30011327.507300001</v>
      </c>
      <c r="D27" s="649">
        <v>29784371.107299998</v>
      </c>
      <c r="E27" s="649">
        <v>133519.65</v>
      </c>
      <c r="F27" s="667">
        <v>91817.11</v>
      </c>
      <c r="G27" s="667">
        <v>1359.65</v>
      </c>
      <c r="H27" s="649">
        <v>259.99</v>
      </c>
      <c r="I27" s="649">
        <v>636864.25419999997</v>
      </c>
      <c r="J27" s="667">
        <v>595027.32420000003</v>
      </c>
      <c r="K27" s="667">
        <v>13351.97</v>
      </c>
      <c r="L27" s="667">
        <v>27545.14</v>
      </c>
      <c r="M27" s="667">
        <v>679.83</v>
      </c>
      <c r="N27" s="667">
        <v>259.99</v>
      </c>
      <c r="O27" s="649"/>
    </row>
    <row r="28" spans="1:15">
      <c r="A28" s="466">
        <v>22</v>
      </c>
      <c r="B28" s="470" t="s">
        <v>579</v>
      </c>
      <c r="C28" s="665">
        <v>6212329.3203999996</v>
      </c>
      <c r="D28" s="649">
        <v>5434617.5530000003</v>
      </c>
      <c r="E28" s="649">
        <v>641005.20739999996</v>
      </c>
      <c r="F28" s="667">
        <v>40018.959999999999</v>
      </c>
      <c r="G28" s="667">
        <v>61770.92</v>
      </c>
      <c r="H28" s="649">
        <v>34916.68</v>
      </c>
      <c r="I28" s="649">
        <v>240772.0154</v>
      </c>
      <c r="J28" s="667">
        <v>108692.3993</v>
      </c>
      <c r="K28" s="667">
        <v>54271.786099999998</v>
      </c>
      <c r="L28" s="667">
        <v>12005.69</v>
      </c>
      <c r="M28" s="667">
        <v>30885.46</v>
      </c>
      <c r="N28" s="667">
        <v>34916.68</v>
      </c>
      <c r="O28" s="649"/>
    </row>
    <row r="29" spans="1:15">
      <c r="A29" s="466">
        <v>23</v>
      </c>
      <c r="B29" s="470" t="s">
        <v>580</v>
      </c>
      <c r="C29" s="665">
        <v>221404120.0018</v>
      </c>
      <c r="D29" s="649">
        <v>211010284.14340001</v>
      </c>
      <c r="E29" s="649">
        <v>5198718.9538000003</v>
      </c>
      <c r="F29" s="667">
        <v>4157392.5041999999</v>
      </c>
      <c r="G29" s="667">
        <v>386078.4</v>
      </c>
      <c r="H29" s="649">
        <v>651646.00040000002</v>
      </c>
      <c r="I29" s="649">
        <v>6769028.858</v>
      </c>
      <c r="J29" s="667">
        <v>4157542.6908999998</v>
      </c>
      <c r="K29" s="667">
        <v>519583.16100000002</v>
      </c>
      <c r="L29" s="667">
        <v>1247217.7239999999</v>
      </c>
      <c r="M29" s="667">
        <v>193039.31</v>
      </c>
      <c r="N29" s="667">
        <v>651645.97210000001</v>
      </c>
      <c r="O29" s="649"/>
    </row>
    <row r="30" spans="1:15">
      <c r="A30" s="466">
        <v>24</v>
      </c>
      <c r="B30" s="470" t="s">
        <v>694</v>
      </c>
      <c r="C30" s="665">
        <v>94570961.4595</v>
      </c>
      <c r="D30" s="649">
        <v>91027001.859500006</v>
      </c>
      <c r="E30" s="649">
        <v>1310319.3</v>
      </c>
      <c r="F30" s="667">
        <v>1529260.8188</v>
      </c>
      <c r="G30" s="667">
        <v>41388.67</v>
      </c>
      <c r="H30" s="649">
        <v>662990.8112</v>
      </c>
      <c r="I30" s="649">
        <v>2994573.7514</v>
      </c>
      <c r="J30" s="667">
        <v>1721078.4887999999</v>
      </c>
      <c r="K30" s="667">
        <v>131031.95</v>
      </c>
      <c r="L30" s="667">
        <v>458778.2182</v>
      </c>
      <c r="M30" s="667">
        <v>20694.34</v>
      </c>
      <c r="N30" s="667">
        <v>662990.75439999998</v>
      </c>
      <c r="O30" s="649"/>
    </row>
    <row r="31" spans="1:15">
      <c r="A31" s="466">
        <v>25</v>
      </c>
      <c r="B31" s="470" t="s">
        <v>581</v>
      </c>
      <c r="C31" s="665">
        <v>87637000.1778</v>
      </c>
      <c r="D31" s="649">
        <v>80082797.622299999</v>
      </c>
      <c r="E31" s="649">
        <v>4785194.8465999998</v>
      </c>
      <c r="F31" s="667">
        <v>2457211.7692</v>
      </c>
      <c r="G31" s="667">
        <v>155603.82</v>
      </c>
      <c r="H31" s="649">
        <v>156192.11970000001</v>
      </c>
      <c r="I31" s="649">
        <v>2873815.1617999999</v>
      </c>
      <c r="J31" s="667">
        <v>1424138.1237999999</v>
      </c>
      <c r="K31" s="667">
        <v>478519.52679999999</v>
      </c>
      <c r="L31" s="667">
        <v>737163.42150000005</v>
      </c>
      <c r="M31" s="667">
        <v>77801.97</v>
      </c>
      <c r="N31" s="667">
        <v>156192.11970000001</v>
      </c>
      <c r="O31" s="649"/>
    </row>
    <row r="32" spans="1:15">
      <c r="A32" s="466">
        <v>26</v>
      </c>
      <c r="B32" s="470" t="s">
        <v>691</v>
      </c>
      <c r="C32" s="665">
        <v>286175491.14389998</v>
      </c>
      <c r="D32" s="649">
        <v>230206441.17250001</v>
      </c>
      <c r="E32" s="649">
        <v>28768824.520199999</v>
      </c>
      <c r="F32" s="667">
        <v>18702868.291299999</v>
      </c>
      <c r="G32" s="667">
        <v>4123407.2126000002</v>
      </c>
      <c r="H32" s="649">
        <v>4373949.9473000001</v>
      </c>
      <c r="I32" s="649">
        <v>19523786.7392</v>
      </c>
      <c r="J32" s="667">
        <v>4600391.0760000004</v>
      </c>
      <c r="K32" s="667">
        <v>2876881.2289999998</v>
      </c>
      <c r="L32" s="667">
        <v>5610860.5877</v>
      </c>
      <c r="M32" s="667">
        <v>2061705.3647</v>
      </c>
      <c r="N32" s="667">
        <v>4373948.4818000002</v>
      </c>
      <c r="O32" s="649"/>
    </row>
    <row r="33" spans="1:15">
      <c r="A33" s="466">
        <v>27</v>
      </c>
      <c r="B33" s="490" t="s">
        <v>106</v>
      </c>
      <c r="C33" s="668">
        <f>SUM(C7:C32)</f>
        <v>2043006348.2070999</v>
      </c>
      <c r="D33" s="668">
        <f t="shared" ref="D33:N33" si="0">SUM(D7:D32)</f>
        <v>1775542625.7747002</v>
      </c>
      <c r="E33" s="668">
        <f t="shared" si="0"/>
        <v>197167766.30490005</v>
      </c>
      <c r="F33" s="668">
        <f t="shared" si="0"/>
        <v>56877219.920399994</v>
      </c>
      <c r="G33" s="668">
        <f t="shared" si="0"/>
        <v>5671877.8626000006</v>
      </c>
      <c r="H33" s="668">
        <f t="shared" si="0"/>
        <v>7746858.3444999997</v>
      </c>
      <c r="I33" s="668">
        <f t="shared" si="0"/>
        <v>81876155.583700001</v>
      </c>
      <c r="J33" s="668">
        <f t="shared" si="0"/>
        <v>34676963.618199989</v>
      </c>
      <c r="K33" s="668">
        <f t="shared" si="0"/>
        <v>19680792.243299998</v>
      </c>
      <c r="L33" s="668">
        <f t="shared" si="0"/>
        <v>16935601.791999996</v>
      </c>
      <c r="M33" s="668">
        <f t="shared" si="0"/>
        <v>2835941.1647000001</v>
      </c>
      <c r="N33" s="668">
        <f t="shared" si="0"/>
        <v>7746856.7654999997</v>
      </c>
      <c r="O33" s="521"/>
    </row>
    <row r="34" spans="1:15">
      <c r="A34" s="472"/>
      <c r="B34" s="472"/>
      <c r="C34" s="472"/>
      <c r="D34" s="472"/>
      <c r="E34" s="472"/>
      <c r="H34" s="472"/>
      <c r="I34" s="472"/>
      <c r="O34" s="472"/>
    </row>
    <row r="35" spans="1:15">
      <c r="A35" s="472"/>
      <c r="B35" s="505"/>
      <c r="C35" s="505"/>
      <c r="D35" s="472"/>
      <c r="E35" s="472"/>
      <c r="H35" s="472"/>
      <c r="I35" s="472"/>
      <c r="O35" s="472"/>
    </row>
    <row r="36" spans="1:15">
      <c r="A36" s="472"/>
      <c r="B36" s="472"/>
      <c r="C36" s="472"/>
      <c r="D36" s="472"/>
      <c r="E36" s="472"/>
      <c r="H36" s="472"/>
      <c r="I36" s="472"/>
      <c r="O36" s="472"/>
    </row>
    <row r="37" spans="1:15">
      <c r="A37" s="472"/>
      <c r="B37" s="472"/>
      <c r="C37" s="472"/>
      <c r="D37" s="472"/>
      <c r="E37" s="472"/>
      <c r="H37" s="472"/>
      <c r="I37" s="472"/>
      <c r="O37" s="472"/>
    </row>
    <row r="38" spans="1:15">
      <c r="A38" s="472"/>
      <c r="B38" s="472"/>
      <c r="C38" s="472"/>
      <c r="D38" s="472"/>
      <c r="E38" s="472"/>
      <c r="H38" s="472"/>
      <c r="I38" s="472"/>
      <c r="O38" s="472"/>
    </row>
    <row r="39" spans="1:15">
      <c r="A39" s="472"/>
      <c r="B39" s="472"/>
      <c r="C39" s="472"/>
      <c r="D39" s="472"/>
      <c r="E39" s="472"/>
      <c r="H39" s="472"/>
      <c r="I39" s="472"/>
      <c r="O39" s="472"/>
    </row>
    <row r="40" spans="1:15">
      <c r="A40" s="472"/>
      <c r="B40" s="472"/>
      <c r="C40" s="472"/>
      <c r="D40" s="472"/>
      <c r="E40" s="472"/>
      <c r="H40" s="472"/>
      <c r="I40" s="472"/>
      <c r="O40" s="472"/>
    </row>
    <row r="41" spans="1:15">
      <c r="A41" s="506"/>
      <c r="B41" s="506"/>
      <c r="C41" s="506"/>
      <c r="D41" s="472"/>
      <c r="E41" s="472"/>
      <c r="H41" s="472"/>
      <c r="I41" s="472"/>
      <c r="O41" s="472"/>
    </row>
    <row r="42" spans="1:15">
      <c r="A42" s="506"/>
      <c r="B42" s="506"/>
      <c r="C42" s="506"/>
      <c r="D42" s="472"/>
      <c r="E42" s="472"/>
      <c r="H42" s="472"/>
      <c r="I42" s="472"/>
      <c r="O42" s="472"/>
    </row>
    <row r="43" spans="1:15">
      <c r="A43" s="472"/>
      <c r="B43" s="472"/>
      <c r="C43" s="472"/>
      <c r="D43" s="472"/>
      <c r="E43" s="472"/>
      <c r="H43" s="472"/>
      <c r="I43" s="472"/>
      <c r="O43" s="472"/>
    </row>
    <row r="44" spans="1:15">
      <c r="A44" s="472"/>
      <c r="B44" s="472"/>
      <c r="C44" s="472"/>
      <c r="D44" s="472"/>
      <c r="E44" s="472"/>
      <c r="H44" s="472"/>
      <c r="I44" s="472"/>
      <c r="O44" s="472"/>
    </row>
    <row r="45" spans="1:15">
      <c r="A45" s="472"/>
      <c r="B45" s="472"/>
      <c r="C45" s="472"/>
      <c r="D45" s="472"/>
      <c r="E45" s="472"/>
      <c r="H45" s="472"/>
      <c r="I45" s="472"/>
      <c r="O45" s="472"/>
    </row>
    <row r="46" spans="1:15">
      <c r="A46" s="472"/>
      <c r="B46" s="472"/>
      <c r="C46" s="472"/>
      <c r="D46" s="472"/>
      <c r="E46" s="472"/>
      <c r="H46" s="472"/>
      <c r="I46" s="472"/>
      <c r="O46" s="47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activeCell="B28" sqref="B28"/>
    </sheetView>
  </sheetViews>
  <sheetFormatPr defaultColWidth="8.7109375" defaultRowHeight="12"/>
  <cols>
    <col min="1" max="1" width="11.85546875" style="516" bestFit="1" customWidth="1"/>
    <col min="2" max="2" width="80.140625" style="516" customWidth="1"/>
    <col min="3" max="3" width="17.140625" style="516" bestFit="1" customWidth="1"/>
    <col min="4" max="4" width="22.42578125" style="516" bestFit="1" customWidth="1"/>
    <col min="5" max="5" width="22.28515625" style="516" bestFit="1" customWidth="1"/>
    <col min="6" max="6" width="20.140625" style="516" bestFit="1" customWidth="1"/>
    <col min="7" max="7" width="20.85546875" style="516" bestFit="1" customWidth="1"/>
    <col min="8" max="8" width="23.42578125" style="516" bestFit="1" customWidth="1"/>
    <col min="9" max="9" width="22.140625" style="516" customWidth="1"/>
    <col min="10" max="10" width="19.140625" style="516" bestFit="1" customWidth="1"/>
    <col min="11" max="11" width="17.85546875" style="516" bestFit="1" customWidth="1"/>
    <col min="12" max="16384" width="8.7109375" style="516"/>
  </cols>
  <sheetData>
    <row r="1" spans="1:11" s="469" customFormat="1" ht="13.5">
      <c r="A1" s="460" t="s">
        <v>30</v>
      </c>
      <c r="B1" s="3" t="str">
        <f>'Info '!C2</f>
        <v>JSC "BASISBANK"</v>
      </c>
    </row>
    <row r="2" spans="1:11" s="469" customFormat="1" ht="13.5">
      <c r="A2" s="461" t="s">
        <v>31</v>
      </c>
      <c r="B2" s="496">
        <f>'1. key ratios '!B2</f>
        <v>44834</v>
      </c>
    </row>
    <row r="3" spans="1:11" s="469" customFormat="1" ht="12.75">
      <c r="A3" s="462" t="s">
        <v>672</v>
      </c>
    </row>
    <row r="4" spans="1:11">
      <c r="C4" s="517" t="s">
        <v>0</v>
      </c>
      <c r="D4" s="517" t="s">
        <v>1</v>
      </c>
      <c r="E4" s="517" t="s">
        <v>2</v>
      </c>
      <c r="F4" s="517" t="s">
        <v>3</v>
      </c>
      <c r="G4" s="517" t="s">
        <v>4</v>
      </c>
      <c r="H4" s="517" t="s">
        <v>5</v>
      </c>
      <c r="I4" s="517" t="s">
        <v>8</v>
      </c>
      <c r="J4" s="517" t="s">
        <v>9</v>
      </c>
      <c r="K4" s="517" t="s">
        <v>10</v>
      </c>
    </row>
    <row r="5" spans="1:11" ht="105" customHeight="1">
      <c r="A5" s="780" t="s">
        <v>673</v>
      </c>
      <c r="B5" s="781"/>
      <c r="C5" s="493" t="s">
        <v>674</v>
      </c>
      <c r="D5" s="493" t="s">
        <v>675</v>
      </c>
      <c r="E5" s="493" t="s">
        <v>676</v>
      </c>
      <c r="F5" s="518" t="s">
        <v>677</v>
      </c>
      <c r="G5" s="493" t="s">
        <v>678</v>
      </c>
      <c r="H5" s="493" t="s">
        <v>679</v>
      </c>
      <c r="I5" s="493" t="s">
        <v>680</v>
      </c>
      <c r="J5" s="493" t="s">
        <v>681</v>
      </c>
      <c r="K5" s="493" t="s">
        <v>682</v>
      </c>
    </row>
    <row r="6" spans="1:11" ht="12.75">
      <c r="A6" s="466">
        <v>1</v>
      </c>
      <c r="B6" s="466" t="s">
        <v>628</v>
      </c>
      <c r="C6" s="655">
        <v>40224483.169299997</v>
      </c>
      <c r="D6" s="655">
        <v>4459582.9353999998</v>
      </c>
      <c r="E6" s="655">
        <v>802558.81649999996</v>
      </c>
      <c r="F6" s="655"/>
      <c r="G6" s="655">
        <v>1503031570.1307001</v>
      </c>
      <c r="H6" s="655">
        <v>13641644.396400001</v>
      </c>
      <c r="I6" s="655">
        <v>131861310.1137</v>
      </c>
      <c r="J6" s="655">
        <v>61014209.772</v>
      </c>
      <c r="K6" s="655">
        <v>287970988.87309998</v>
      </c>
    </row>
    <row r="7" spans="1:11" ht="12.75">
      <c r="A7" s="466">
        <v>2</v>
      </c>
      <c r="B7" s="466" t="s">
        <v>683</v>
      </c>
      <c r="C7" s="655"/>
      <c r="D7" s="655"/>
      <c r="E7" s="655"/>
      <c r="F7" s="655"/>
      <c r="G7" s="655"/>
      <c r="H7" s="655"/>
      <c r="I7" s="655"/>
      <c r="J7" s="655"/>
      <c r="K7" s="655">
        <v>4200000</v>
      </c>
    </row>
    <row r="8" spans="1:11" ht="12.75">
      <c r="A8" s="466">
        <v>3</v>
      </c>
      <c r="B8" s="466" t="s">
        <v>636</v>
      </c>
      <c r="C8" s="655">
        <v>26462597.409899998</v>
      </c>
      <c r="D8" s="655"/>
      <c r="E8" s="655">
        <v>23189804.789000001</v>
      </c>
      <c r="F8" s="655"/>
      <c r="G8" s="655">
        <v>216235582.2202</v>
      </c>
      <c r="H8" s="655">
        <v>163309.4032</v>
      </c>
      <c r="I8" s="655">
        <v>26065519.267499998</v>
      </c>
      <c r="J8" s="655">
        <v>30221691.903499998</v>
      </c>
      <c r="K8" s="655">
        <v>58532069.856299996</v>
      </c>
    </row>
    <row r="9" spans="1:11" ht="12.75">
      <c r="A9" s="466">
        <v>4</v>
      </c>
      <c r="B9" s="491" t="s">
        <v>684</v>
      </c>
      <c r="C9" s="655">
        <v>425212.41</v>
      </c>
      <c r="D9" s="655"/>
      <c r="E9" s="655">
        <v>153409.44039999999</v>
      </c>
      <c r="F9" s="655"/>
      <c r="G9" s="655">
        <v>53602108.7051</v>
      </c>
      <c r="H9" s="655"/>
      <c r="I9" s="655">
        <v>2963484.59</v>
      </c>
      <c r="J9" s="655">
        <v>252371.69510000001</v>
      </c>
      <c r="K9" s="655">
        <v>12899369.286900001</v>
      </c>
    </row>
    <row r="10" spans="1:11" ht="12.75">
      <c r="A10" s="466">
        <v>5</v>
      </c>
      <c r="B10" s="491" t="s">
        <v>685</v>
      </c>
      <c r="C10" s="655"/>
      <c r="D10" s="655"/>
      <c r="E10" s="655"/>
      <c r="F10" s="655"/>
      <c r="G10" s="655"/>
      <c r="H10" s="655"/>
      <c r="I10" s="655"/>
      <c r="J10" s="655"/>
      <c r="K10" s="655"/>
    </row>
    <row r="11" spans="1:11" ht="12.75">
      <c r="A11" s="466">
        <v>6</v>
      </c>
      <c r="B11" s="491" t="s">
        <v>686</v>
      </c>
      <c r="C11" s="655"/>
      <c r="D11" s="655"/>
      <c r="E11" s="655"/>
      <c r="F11" s="655"/>
      <c r="G11" s="655"/>
      <c r="H11" s="655"/>
      <c r="I11" s="655"/>
      <c r="J11" s="655"/>
      <c r="K11" s="65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F34" sqref="F34"/>
    </sheetView>
  </sheetViews>
  <sheetFormatPr defaultRowHeight="15"/>
  <cols>
    <col min="1" max="1" width="10" bestFit="1" customWidth="1"/>
    <col min="2" max="2" width="71.7109375" customWidth="1"/>
    <col min="3" max="3" width="14" bestFit="1" customWidth="1"/>
    <col min="4" max="4" width="11.5703125" bestFit="1" customWidth="1"/>
    <col min="5" max="5" width="10.5703125" bestFit="1" customWidth="1"/>
    <col min="6" max="6" width="11" bestFit="1" customWidth="1"/>
    <col min="7" max="8" width="9.85546875" customWidth="1"/>
    <col min="9" max="9" width="13" bestFit="1" customWidth="1"/>
    <col min="10" max="14" width="11.85546875" customWidth="1"/>
    <col min="15" max="15" width="12.5703125" bestFit="1" customWidth="1"/>
    <col min="16" max="16" width="34.28515625" bestFit="1" customWidth="1"/>
    <col min="17" max="17" width="34.140625" customWidth="1"/>
    <col min="18" max="18" width="33.5703125" bestFit="1" customWidth="1"/>
    <col min="19" max="19" width="36.7109375" bestFit="1" customWidth="1"/>
  </cols>
  <sheetData>
    <row r="1" spans="1:19">
      <c r="A1" s="460" t="s">
        <v>30</v>
      </c>
      <c r="B1" s="3" t="str">
        <f>'Info '!C2</f>
        <v>JSC "BASISBANK"</v>
      </c>
    </row>
    <row r="2" spans="1:19">
      <c r="A2" s="461" t="s">
        <v>31</v>
      </c>
      <c r="B2" s="496">
        <f>'1. key ratios '!B2</f>
        <v>44834</v>
      </c>
    </row>
    <row r="3" spans="1:19">
      <c r="A3" s="462" t="s">
        <v>709</v>
      </c>
      <c r="B3" s="469"/>
    </row>
    <row r="4" spans="1:19">
      <c r="A4" s="462"/>
      <c r="B4" s="469"/>
    </row>
    <row r="5" spans="1:19">
      <c r="A5" s="784" t="s">
        <v>710</v>
      </c>
      <c r="B5" s="784"/>
      <c r="C5" s="782" t="s">
        <v>729</v>
      </c>
      <c r="D5" s="782"/>
      <c r="E5" s="782"/>
      <c r="F5" s="782"/>
      <c r="G5" s="782"/>
      <c r="H5" s="782"/>
      <c r="I5" s="782" t="s">
        <v>731</v>
      </c>
      <c r="J5" s="782"/>
      <c r="K5" s="782"/>
      <c r="L5" s="782"/>
      <c r="M5" s="782"/>
      <c r="N5" s="783"/>
      <c r="O5" s="785" t="s">
        <v>711</v>
      </c>
      <c r="P5" s="785" t="s">
        <v>725</v>
      </c>
      <c r="Q5" s="785" t="s">
        <v>726</v>
      </c>
      <c r="R5" s="785" t="s">
        <v>730</v>
      </c>
      <c r="S5" s="785" t="s">
        <v>727</v>
      </c>
    </row>
    <row r="6" spans="1:19" ht="24" customHeight="1">
      <c r="A6" s="784"/>
      <c r="B6" s="784"/>
      <c r="C6" s="533"/>
      <c r="D6" s="532" t="s">
        <v>667</v>
      </c>
      <c r="E6" s="532" t="s">
        <v>668</v>
      </c>
      <c r="F6" s="532" t="s">
        <v>669</v>
      </c>
      <c r="G6" s="532" t="s">
        <v>670</v>
      </c>
      <c r="H6" s="532" t="s">
        <v>671</v>
      </c>
      <c r="I6" s="533"/>
      <c r="J6" s="532" t="s">
        <v>667</v>
      </c>
      <c r="K6" s="532" t="s">
        <v>668</v>
      </c>
      <c r="L6" s="532" t="s">
        <v>669</v>
      </c>
      <c r="M6" s="532" t="s">
        <v>670</v>
      </c>
      <c r="N6" s="535" t="s">
        <v>671</v>
      </c>
      <c r="O6" s="785"/>
      <c r="P6" s="785"/>
      <c r="Q6" s="785"/>
      <c r="R6" s="785"/>
      <c r="S6" s="785"/>
    </row>
    <row r="7" spans="1:19">
      <c r="A7" s="523">
        <v>1</v>
      </c>
      <c r="B7" s="527" t="s">
        <v>719</v>
      </c>
      <c r="C7" s="669">
        <v>13052193.1109</v>
      </c>
      <c r="D7" s="669">
        <v>8967926.8479999993</v>
      </c>
      <c r="E7" s="669">
        <v>1120781.6728999999</v>
      </c>
      <c r="F7" s="669">
        <v>1761735.67</v>
      </c>
      <c r="G7" s="669">
        <v>1163104.3999999999</v>
      </c>
      <c r="H7" s="669">
        <v>38644.519999999997</v>
      </c>
      <c r="I7" s="669">
        <v>1440154.3073</v>
      </c>
      <c r="J7" s="669">
        <v>179358.37330000001</v>
      </c>
      <c r="K7" s="669">
        <v>112078.194</v>
      </c>
      <c r="L7" s="669">
        <v>528520.78</v>
      </c>
      <c r="M7" s="669">
        <v>581552.43999999994</v>
      </c>
      <c r="N7" s="669">
        <v>38644.519999999997</v>
      </c>
      <c r="O7" s="670">
        <v>946</v>
      </c>
      <c r="P7" s="786">
        <v>0.1593908</v>
      </c>
      <c r="Q7" s="786">
        <v>0.1593908</v>
      </c>
      <c r="R7" s="786">
        <v>0.2415872</v>
      </c>
      <c r="S7" s="670">
        <v>38.551213599999997</v>
      </c>
    </row>
    <row r="8" spans="1:19">
      <c r="A8" s="523">
        <v>2</v>
      </c>
      <c r="B8" s="528" t="s">
        <v>718</v>
      </c>
      <c r="C8" s="669">
        <v>206120477.54900002</v>
      </c>
      <c r="D8" s="669">
        <v>185235207.96250001</v>
      </c>
      <c r="E8" s="669">
        <v>9170484.0274</v>
      </c>
      <c r="F8" s="669">
        <v>4947073.6601</v>
      </c>
      <c r="G8" s="669">
        <v>2626003.15</v>
      </c>
      <c r="H8" s="669">
        <v>4141708.7489999998</v>
      </c>
      <c r="I8" s="669">
        <v>11308434.498500001</v>
      </c>
      <c r="J8" s="669">
        <v>3460341.2179999999</v>
      </c>
      <c r="K8" s="669">
        <v>916759.82380000001</v>
      </c>
      <c r="L8" s="669">
        <v>1476622.2760999999</v>
      </c>
      <c r="M8" s="669">
        <v>1313002.46</v>
      </c>
      <c r="N8" s="669">
        <v>4141708.7206000001</v>
      </c>
      <c r="O8" s="670">
        <v>25600</v>
      </c>
      <c r="P8" s="786">
        <v>0.135264</v>
      </c>
      <c r="Q8" s="786">
        <v>0.13571559999999999</v>
      </c>
      <c r="R8" s="786">
        <v>0.15279419999999999</v>
      </c>
      <c r="S8" s="670">
        <v>49.1085268</v>
      </c>
    </row>
    <row r="9" spans="1:19">
      <c r="A9" s="523">
        <v>3</v>
      </c>
      <c r="B9" s="528" t="s">
        <v>717</v>
      </c>
      <c r="C9" s="669">
        <v>0</v>
      </c>
      <c r="D9" s="669"/>
      <c r="E9" s="669"/>
      <c r="F9" s="669"/>
      <c r="G9" s="669"/>
      <c r="H9" s="669"/>
      <c r="I9" s="669">
        <v>0</v>
      </c>
      <c r="J9" s="669"/>
      <c r="K9" s="669"/>
      <c r="L9" s="669"/>
      <c r="M9" s="669"/>
      <c r="N9" s="669"/>
      <c r="O9" s="670"/>
      <c r="P9" s="786"/>
      <c r="Q9" s="786"/>
      <c r="R9" s="786"/>
      <c r="S9" s="670"/>
    </row>
    <row r="10" spans="1:19">
      <c r="A10" s="523">
        <v>4</v>
      </c>
      <c r="B10" s="528" t="s">
        <v>716</v>
      </c>
      <c r="C10" s="669">
        <v>156921.43</v>
      </c>
      <c r="D10" s="669">
        <v>156921.43</v>
      </c>
      <c r="E10" s="669"/>
      <c r="F10" s="669"/>
      <c r="G10" s="669"/>
      <c r="H10" s="669"/>
      <c r="I10" s="669">
        <v>3138.46</v>
      </c>
      <c r="J10" s="669">
        <v>3138.46</v>
      </c>
      <c r="K10" s="669"/>
      <c r="L10" s="669"/>
      <c r="M10" s="669"/>
      <c r="N10" s="669"/>
      <c r="O10" s="670">
        <v>65</v>
      </c>
      <c r="P10" s="786">
        <v>4.7303600000000001E-2</v>
      </c>
      <c r="Q10" s="786">
        <v>4.7552999999999998E-2</v>
      </c>
      <c r="R10" s="786">
        <v>1.1534600000000001E-2</v>
      </c>
      <c r="S10" s="670">
        <v>15.4339409</v>
      </c>
    </row>
    <row r="11" spans="1:19">
      <c r="A11" s="523">
        <v>5</v>
      </c>
      <c r="B11" s="528" t="s">
        <v>715</v>
      </c>
      <c r="C11" s="669">
        <v>1908665.2308999998</v>
      </c>
      <c r="D11" s="669">
        <v>1718583.4879999999</v>
      </c>
      <c r="E11" s="669">
        <v>96923.5</v>
      </c>
      <c r="F11" s="669">
        <v>31880.51</v>
      </c>
      <c r="G11" s="669">
        <v>47765.66</v>
      </c>
      <c r="H11" s="669">
        <v>13512.072899999999</v>
      </c>
      <c r="I11" s="669">
        <v>91023.498700000011</v>
      </c>
      <c r="J11" s="669">
        <v>34371.9133</v>
      </c>
      <c r="K11" s="669">
        <v>9692.41</v>
      </c>
      <c r="L11" s="669">
        <v>9564.18</v>
      </c>
      <c r="M11" s="669">
        <v>23882.95</v>
      </c>
      <c r="N11" s="669">
        <v>13512.045400000001</v>
      </c>
      <c r="O11" s="670">
        <v>3980</v>
      </c>
      <c r="P11" s="786">
        <v>0.17914930000000001</v>
      </c>
      <c r="Q11" s="786">
        <v>0.19060740000000001</v>
      </c>
      <c r="R11" s="786">
        <v>0.17885100000000001</v>
      </c>
      <c r="S11" s="670">
        <v>7.8018084999999999</v>
      </c>
    </row>
    <row r="12" spans="1:19">
      <c r="A12" s="523">
        <v>6</v>
      </c>
      <c r="B12" s="528" t="s">
        <v>714</v>
      </c>
      <c r="C12" s="669">
        <v>31786971.430900004</v>
      </c>
      <c r="D12" s="669">
        <v>26221119.9877</v>
      </c>
      <c r="E12" s="669">
        <v>2419163.0769000002</v>
      </c>
      <c r="F12" s="669">
        <v>801321.71</v>
      </c>
      <c r="G12" s="669">
        <v>727182.60259999998</v>
      </c>
      <c r="H12" s="669">
        <v>1618184.0537</v>
      </c>
      <c r="I12" s="669">
        <v>2988511.6819000002</v>
      </c>
      <c r="J12" s="669">
        <v>524423.25760000001</v>
      </c>
      <c r="K12" s="669">
        <v>241916.7672</v>
      </c>
      <c r="L12" s="669">
        <v>240396.75</v>
      </c>
      <c r="M12" s="669">
        <v>363592.23469999997</v>
      </c>
      <c r="N12" s="669">
        <v>1618182.6724</v>
      </c>
      <c r="O12" s="670">
        <v>27935</v>
      </c>
      <c r="P12" s="786">
        <v>0.16992599999999999</v>
      </c>
      <c r="Q12" s="786">
        <v>0.1829576</v>
      </c>
      <c r="R12" s="786">
        <v>0.1802213</v>
      </c>
      <c r="S12" s="670">
        <v>20.750032399999998</v>
      </c>
    </row>
    <row r="13" spans="1:19">
      <c r="A13" s="523">
        <v>7</v>
      </c>
      <c r="B13" s="528" t="s">
        <v>713</v>
      </c>
      <c r="C13" s="673">
        <v>502918272.61990005</v>
      </c>
      <c r="D13" s="673">
        <v>440983864.01130003</v>
      </c>
      <c r="E13" s="673">
        <v>37475059.133900002</v>
      </c>
      <c r="F13" s="673">
        <v>23206948.674099997</v>
      </c>
      <c r="G13" s="673">
        <v>1107822.05</v>
      </c>
      <c r="H13" s="673">
        <v>144578.7506</v>
      </c>
      <c r="I13" s="673">
        <v>20174039.658100002</v>
      </c>
      <c r="J13" s="673">
        <v>8775790.7382999994</v>
      </c>
      <c r="K13" s="673">
        <v>3737675.0339000002</v>
      </c>
      <c r="L13" s="673">
        <v>6962084.0836000005</v>
      </c>
      <c r="M13" s="673">
        <v>553911.08000000007</v>
      </c>
      <c r="N13" s="673">
        <v>144578.72229999999</v>
      </c>
      <c r="O13" s="674">
        <v>8298</v>
      </c>
      <c r="P13" s="787">
        <v>0.1122514</v>
      </c>
      <c r="Q13" s="787">
        <v>0.1136858</v>
      </c>
      <c r="R13" s="787">
        <v>0.1125028</v>
      </c>
      <c r="S13" s="674">
        <v>109.5204979</v>
      </c>
    </row>
    <row r="14" spans="1:19">
      <c r="A14" s="536">
        <v>7.1</v>
      </c>
      <c r="B14" s="529" t="s">
        <v>722</v>
      </c>
      <c r="C14" s="669">
        <v>406816077.36980003</v>
      </c>
      <c r="D14" s="669">
        <v>353509062.39910001</v>
      </c>
      <c r="E14" s="669">
        <v>32942971.1686</v>
      </c>
      <c r="F14" s="669">
        <v>19240768.822099999</v>
      </c>
      <c r="G14" s="669">
        <v>1012129.73</v>
      </c>
      <c r="H14" s="669">
        <v>111145.25</v>
      </c>
      <c r="I14" s="669">
        <v>16720799.098900001</v>
      </c>
      <c r="J14" s="669">
        <v>7046892.1399999997</v>
      </c>
      <c r="K14" s="669">
        <v>3284466.5408000001</v>
      </c>
      <c r="L14" s="669">
        <v>5772230.2581000002</v>
      </c>
      <c r="M14" s="669">
        <v>506064.91</v>
      </c>
      <c r="N14" s="669">
        <v>111145.25</v>
      </c>
      <c r="O14" s="670">
        <v>6623</v>
      </c>
      <c r="P14" s="786">
        <v>0.1079065</v>
      </c>
      <c r="Q14" s="786">
        <v>0.10979949999999999</v>
      </c>
      <c r="R14" s="786">
        <v>0.109983</v>
      </c>
      <c r="S14" s="670">
        <v>110.90670849999999</v>
      </c>
    </row>
    <row r="15" spans="1:19">
      <c r="A15" s="536">
        <v>7.2</v>
      </c>
      <c r="B15" s="529" t="s">
        <v>724</v>
      </c>
      <c r="C15" s="669">
        <v>78343321.903699994</v>
      </c>
      <c r="D15" s="669">
        <v>70370387.974700004</v>
      </c>
      <c r="E15" s="669">
        <v>4282052.4437999995</v>
      </c>
      <c r="F15" s="669">
        <v>3580849.2746000001</v>
      </c>
      <c r="G15" s="669">
        <v>76598.710000000006</v>
      </c>
      <c r="H15" s="669">
        <v>33433.500599999999</v>
      </c>
      <c r="I15" s="669">
        <v>2962199.7171999998</v>
      </c>
      <c r="J15" s="669">
        <v>1388007.2387999999</v>
      </c>
      <c r="K15" s="669">
        <v>428204.97730000003</v>
      </c>
      <c r="L15" s="669">
        <v>1074254.6688000001</v>
      </c>
      <c r="M15" s="669">
        <v>38299.360000000001</v>
      </c>
      <c r="N15" s="669">
        <v>33433.472300000001</v>
      </c>
      <c r="O15" s="670">
        <v>1202</v>
      </c>
      <c r="P15" s="786">
        <v>0.1236879</v>
      </c>
      <c r="Q15" s="786">
        <v>0.12431209999999999</v>
      </c>
      <c r="R15" s="786">
        <v>0.1249316</v>
      </c>
      <c r="S15" s="670">
        <v>106.83716699999999</v>
      </c>
    </row>
    <row r="16" spans="1:19">
      <c r="A16" s="536">
        <v>7.3</v>
      </c>
      <c r="B16" s="529" t="s">
        <v>721</v>
      </c>
      <c r="C16" s="669">
        <v>17758873.346399996</v>
      </c>
      <c r="D16" s="669">
        <v>17104413.637499999</v>
      </c>
      <c r="E16" s="669">
        <v>250035.5215</v>
      </c>
      <c r="F16" s="669">
        <v>385330.57740000001</v>
      </c>
      <c r="G16" s="669">
        <v>19093.61</v>
      </c>
      <c r="H16" s="669"/>
      <c r="I16" s="669">
        <v>491040.842</v>
      </c>
      <c r="J16" s="669">
        <v>340891.35950000002</v>
      </c>
      <c r="K16" s="669">
        <v>25003.515800000001</v>
      </c>
      <c r="L16" s="669">
        <v>115599.15670000001</v>
      </c>
      <c r="M16" s="669">
        <v>9546.81</v>
      </c>
      <c r="N16" s="669"/>
      <c r="O16" s="670">
        <v>473</v>
      </c>
      <c r="P16" s="786">
        <v>0.1135723</v>
      </c>
      <c r="Q16" s="786">
        <v>0.1135723</v>
      </c>
      <c r="R16" s="786">
        <v>0.115398</v>
      </c>
      <c r="S16" s="670">
        <v>89.6030351</v>
      </c>
    </row>
    <row r="17" spans="1:19">
      <c r="A17" s="523">
        <v>8</v>
      </c>
      <c r="B17" s="528" t="s">
        <v>720</v>
      </c>
      <c r="C17" s="669">
        <v>0</v>
      </c>
      <c r="D17" s="669"/>
      <c r="E17" s="669"/>
      <c r="F17" s="669"/>
      <c r="G17" s="669"/>
      <c r="H17" s="669"/>
      <c r="I17" s="669">
        <v>0</v>
      </c>
      <c r="J17" s="669"/>
      <c r="K17" s="669"/>
      <c r="L17" s="669"/>
      <c r="M17" s="669"/>
      <c r="N17" s="669"/>
      <c r="O17" s="670"/>
      <c r="P17" s="786"/>
      <c r="Q17" s="786"/>
      <c r="R17" s="786"/>
      <c r="S17" s="670"/>
    </row>
    <row r="18" spans="1:19">
      <c r="A18" s="525">
        <v>9</v>
      </c>
      <c r="B18" s="530" t="s">
        <v>712</v>
      </c>
      <c r="C18" s="671">
        <v>0</v>
      </c>
      <c r="D18" s="671"/>
      <c r="E18" s="671"/>
      <c r="F18" s="671"/>
      <c r="G18" s="671"/>
      <c r="H18" s="671"/>
      <c r="I18" s="671">
        <v>0</v>
      </c>
      <c r="J18" s="671"/>
      <c r="K18" s="671"/>
      <c r="L18" s="671"/>
      <c r="M18" s="671"/>
      <c r="N18" s="671"/>
      <c r="O18" s="672"/>
      <c r="P18" s="788"/>
      <c r="Q18" s="788"/>
      <c r="R18" s="788"/>
      <c r="S18" s="672"/>
    </row>
    <row r="19" spans="1:19">
      <c r="A19" s="526">
        <v>10</v>
      </c>
      <c r="B19" s="531" t="s">
        <v>723</v>
      </c>
      <c r="C19" s="673">
        <v>755943501.37160003</v>
      </c>
      <c r="D19" s="673">
        <v>663283623.72749996</v>
      </c>
      <c r="E19" s="673">
        <v>50282411.4111</v>
      </c>
      <c r="F19" s="673">
        <v>30748960.224199995</v>
      </c>
      <c r="G19" s="673">
        <v>5671877.8625999996</v>
      </c>
      <c r="H19" s="673">
        <v>5956628.1462000003</v>
      </c>
      <c r="I19" s="673">
        <v>36005302.104500003</v>
      </c>
      <c r="J19" s="673">
        <v>12977423.960499998</v>
      </c>
      <c r="K19" s="673">
        <v>5018122.2289000005</v>
      </c>
      <c r="L19" s="673">
        <v>9217188.0697000008</v>
      </c>
      <c r="M19" s="673">
        <v>2835941.1647000001</v>
      </c>
      <c r="N19" s="673">
        <v>5956626.6806999994</v>
      </c>
      <c r="O19" s="674">
        <v>66824</v>
      </c>
      <c r="P19" s="787">
        <v>0.1362727</v>
      </c>
      <c r="Q19" s="787">
        <v>0.139572</v>
      </c>
      <c r="R19" s="787">
        <v>0.12871179999999999</v>
      </c>
      <c r="S19" s="674">
        <v>87.813710999999998</v>
      </c>
    </row>
    <row r="20" spans="1:19" ht="25.5">
      <c r="A20" s="536">
        <v>10.1</v>
      </c>
      <c r="B20" s="529" t="s">
        <v>728</v>
      </c>
      <c r="C20" s="534"/>
      <c r="D20" s="534"/>
      <c r="E20" s="534"/>
      <c r="F20" s="534"/>
      <c r="G20" s="534"/>
      <c r="H20" s="534"/>
      <c r="I20" s="534"/>
      <c r="J20" s="534"/>
      <c r="K20" s="534"/>
      <c r="L20" s="534"/>
      <c r="M20" s="534"/>
      <c r="N20" s="534"/>
      <c r="O20" s="524"/>
      <c r="P20" s="524"/>
      <c r="Q20" s="524"/>
      <c r="R20" s="524"/>
      <c r="S20" s="524"/>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42578125" style="4" bestFit="1" customWidth="1"/>
    <col min="2" max="2" width="55.140625" style="4" bestFit="1" customWidth="1"/>
    <col min="3" max="3" width="13.5703125" style="4" bestFit="1" customWidth="1"/>
    <col min="4" max="4" width="13.28515625" style="4" customWidth="1"/>
    <col min="5" max="5" width="14.42578125" style="4" customWidth="1"/>
    <col min="6" max="6" width="11.7109375" style="4" customWidth="1"/>
    <col min="7" max="7" width="13.7109375" style="4" customWidth="1"/>
    <col min="8" max="8" width="14.42578125" style="4" customWidth="1"/>
    <col min="9" max="16384" width="9.140625" style="5"/>
  </cols>
  <sheetData>
    <row r="1" spans="1:8">
      <c r="A1" s="2" t="s">
        <v>30</v>
      </c>
      <c r="B1" s="4" t="str">
        <f>'Info '!C2</f>
        <v>JSC "BASISBANK"</v>
      </c>
    </row>
    <row r="2" spans="1:8">
      <c r="A2" s="2" t="s">
        <v>31</v>
      </c>
      <c r="B2" s="415">
        <f>'1. key ratios '!B2</f>
        <v>44834</v>
      </c>
    </row>
    <row r="3" spans="1:8">
      <c r="A3" s="2"/>
    </row>
    <row r="4" spans="1:8" ht="15" thickBot="1">
      <c r="A4" s="17" t="s">
        <v>32</v>
      </c>
      <c r="B4" s="18" t="s">
        <v>33</v>
      </c>
      <c r="C4" s="17"/>
      <c r="D4" s="19"/>
      <c r="E4" s="19"/>
      <c r="F4" s="20"/>
      <c r="G4" s="20"/>
      <c r="H4" s="21" t="s">
        <v>73</v>
      </c>
    </row>
    <row r="5" spans="1:8">
      <c r="A5" s="22"/>
      <c r="B5" s="23"/>
      <c r="C5" s="677" t="s">
        <v>68</v>
      </c>
      <c r="D5" s="678"/>
      <c r="E5" s="679"/>
      <c r="F5" s="677" t="s">
        <v>72</v>
      </c>
      <c r="G5" s="678"/>
      <c r="H5" s="680"/>
    </row>
    <row r="6" spans="1:8">
      <c r="A6" s="24" t="s">
        <v>6</v>
      </c>
      <c r="B6" s="25" t="s">
        <v>34</v>
      </c>
      <c r="C6" s="26" t="s">
        <v>69</v>
      </c>
      <c r="D6" s="26" t="s">
        <v>70</v>
      </c>
      <c r="E6" s="26" t="s">
        <v>71</v>
      </c>
      <c r="F6" s="26" t="s">
        <v>69</v>
      </c>
      <c r="G6" s="26" t="s">
        <v>70</v>
      </c>
      <c r="H6" s="27" t="s">
        <v>71</v>
      </c>
    </row>
    <row r="7" spans="1:8" ht="15.75">
      <c r="A7" s="24">
        <v>1</v>
      </c>
      <c r="B7" s="28" t="s">
        <v>35</v>
      </c>
      <c r="C7" s="566">
        <v>38605429.699999996</v>
      </c>
      <c r="D7" s="566">
        <v>37550226.7478</v>
      </c>
      <c r="E7" s="567">
        <v>76155656.447799996</v>
      </c>
      <c r="F7" s="568">
        <v>15304016.300000001</v>
      </c>
      <c r="G7" s="569">
        <v>22923527.1327</v>
      </c>
      <c r="H7" s="570">
        <v>38227543.432700001</v>
      </c>
    </row>
    <row r="8" spans="1:8" ht="15.75">
      <c r="A8" s="24">
        <v>2</v>
      </c>
      <c r="B8" s="28" t="s">
        <v>36</v>
      </c>
      <c r="C8" s="566">
        <v>421487.29</v>
      </c>
      <c r="D8" s="566">
        <v>210331408.52340001</v>
      </c>
      <c r="E8" s="567">
        <v>210752895.8134</v>
      </c>
      <c r="F8" s="568">
        <v>1034795.72</v>
      </c>
      <c r="G8" s="569">
        <v>175252591.84119999</v>
      </c>
      <c r="H8" s="570">
        <v>176287387.56119999</v>
      </c>
    </row>
    <row r="9" spans="1:8" ht="15.75">
      <c r="A9" s="24">
        <v>3</v>
      </c>
      <c r="B9" s="28" t="s">
        <v>37</v>
      </c>
      <c r="C9" s="566">
        <v>2068333.37</v>
      </c>
      <c r="D9" s="566">
        <v>154421649.495</v>
      </c>
      <c r="E9" s="567">
        <v>156489982.86500001</v>
      </c>
      <c r="F9" s="568">
        <v>3004452.16</v>
      </c>
      <c r="G9" s="569">
        <v>61045545.582599998</v>
      </c>
      <c r="H9" s="570">
        <v>64049997.742599994</v>
      </c>
    </row>
    <row r="10" spans="1:8" ht="15.75">
      <c r="A10" s="24">
        <v>4</v>
      </c>
      <c r="B10" s="28" t="s">
        <v>38</v>
      </c>
      <c r="C10" s="566">
        <v>125220830</v>
      </c>
      <c r="D10" s="566">
        <v>0</v>
      </c>
      <c r="E10" s="567">
        <v>125220830</v>
      </c>
      <c r="F10" s="568">
        <v>38981665.329999998</v>
      </c>
      <c r="G10" s="569">
        <v>0</v>
      </c>
      <c r="H10" s="570">
        <v>38981665.329999998</v>
      </c>
    </row>
    <row r="11" spans="1:8" ht="15.75">
      <c r="A11" s="24">
        <v>5</v>
      </c>
      <c r="B11" s="28" t="s">
        <v>39</v>
      </c>
      <c r="C11" s="566">
        <v>219041045.70000002</v>
      </c>
      <c r="D11" s="566">
        <v>0</v>
      </c>
      <c r="E11" s="567">
        <v>219041045.70000002</v>
      </c>
      <c r="F11" s="568">
        <v>150161930.75</v>
      </c>
      <c r="G11" s="569">
        <v>10711204</v>
      </c>
      <c r="H11" s="570">
        <v>160873134.75</v>
      </c>
    </row>
    <row r="12" spans="1:8" ht="15.75">
      <c r="A12" s="24">
        <v>6.1</v>
      </c>
      <c r="B12" s="29" t="s">
        <v>40</v>
      </c>
      <c r="C12" s="566">
        <v>1099612832.52</v>
      </c>
      <c r="D12" s="566">
        <v>943393515.68709993</v>
      </c>
      <c r="E12" s="567">
        <v>2043006348.2070999</v>
      </c>
      <c r="F12" s="568">
        <v>530079997.31999999</v>
      </c>
      <c r="G12" s="569">
        <v>607157454.25239992</v>
      </c>
      <c r="H12" s="570">
        <v>1137237451.5723999</v>
      </c>
    </row>
    <row r="13" spans="1:8" ht="15.75">
      <c r="A13" s="24">
        <v>6.2</v>
      </c>
      <c r="B13" s="29" t="s">
        <v>41</v>
      </c>
      <c r="C13" s="566">
        <v>-45795798.318800002</v>
      </c>
      <c r="D13" s="566">
        <v>-36080371.264899999</v>
      </c>
      <c r="E13" s="567">
        <v>-81876169.583700001</v>
      </c>
      <c r="F13" s="568">
        <v>-17684764.942000002</v>
      </c>
      <c r="G13" s="569">
        <v>-33698252.714299999</v>
      </c>
      <c r="H13" s="570">
        <v>-51383017.656300001</v>
      </c>
    </row>
    <row r="14" spans="1:8" ht="15.75">
      <c r="A14" s="24">
        <v>6</v>
      </c>
      <c r="B14" s="28" t="s">
        <v>42</v>
      </c>
      <c r="C14" s="567">
        <v>1053817034.2012</v>
      </c>
      <c r="D14" s="567">
        <v>907313144.42219996</v>
      </c>
      <c r="E14" s="567">
        <v>1961130178.6234</v>
      </c>
      <c r="F14" s="567">
        <v>512395232.37800002</v>
      </c>
      <c r="G14" s="567">
        <v>573459201.53809988</v>
      </c>
      <c r="H14" s="570">
        <v>1085854433.9161</v>
      </c>
    </row>
    <row r="15" spans="1:8" ht="15.75">
      <c r="A15" s="24">
        <v>7</v>
      </c>
      <c r="B15" s="28" t="s">
        <v>43</v>
      </c>
      <c r="C15" s="566">
        <v>17964329.880000003</v>
      </c>
      <c r="D15" s="566">
        <v>5239892.7626999998</v>
      </c>
      <c r="E15" s="567">
        <v>23204222.642700002</v>
      </c>
      <c r="F15" s="568">
        <v>9834819.3999999985</v>
      </c>
      <c r="G15" s="569">
        <v>3532279.4704999998</v>
      </c>
      <c r="H15" s="570">
        <v>13367098.870499998</v>
      </c>
    </row>
    <row r="16" spans="1:8" ht="15.75">
      <c r="A16" s="24">
        <v>8</v>
      </c>
      <c r="B16" s="28" t="s">
        <v>196</v>
      </c>
      <c r="C16" s="566">
        <v>8386103.6699999999</v>
      </c>
      <c r="D16" s="566">
        <v>0</v>
      </c>
      <c r="E16" s="567">
        <v>8386103.6699999999</v>
      </c>
      <c r="F16" s="568">
        <v>11591911.736</v>
      </c>
      <c r="G16" s="569" t="s">
        <v>733</v>
      </c>
      <c r="H16" s="570">
        <v>11591911.736</v>
      </c>
    </row>
    <row r="17" spans="1:8" ht="15.75">
      <c r="A17" s="24">
        <v>9</v>
      </c>
      <c r="B17" s="28" t="s">
        <v>44</v>
      </c>
      <c r="C17" s="566">
        <v>17062704.66</v>
      </c>
      <c r="D17" s="566">
        <v>0</v>
      </c>
      <c r="E17" s="567">
        <v>17062704.66</v>
      </c>
      <c r="F17" s="568">
        <v>17062704.219999999</v>
      </c>
      <c r="G17" s="569">
        <v>0</v>
      </c>
      <c r="H17" s="570">
        <v>17062704.219999999</v>
      </c>
    </row>
    <row r="18" spans="1:8" ht="15.75">
      <c r="A18" s="24">
        <v>10</v>
      </c>
      <c r="B18" s="28" t="s">
        <v>45</v>
      </c>
      <c r="C18" s="566">
        <v>66145005.780000001</v>
      </c>
      <c r="D18" s="566">
        <v>0</v>
      </c>
      <c r="E18" s="567">
        <v>66145005.780000001</v>
      </c>
      <c r="F18" s="568">
        <v>35342823.920000002</v>
      </c>
      <c r="G18" s="569" t="s">
        <v>733</v>
      </c>
      <c r="H18" s="570">
        <v>35342823.920000002</v>
      </c>
    </row>
    <row r="19" spans="1:8" ht="15.75">
      <c r="A19" s="24">
        <v>11</v>
      </c>
      <c r="B19" s="28" t="s">
        <v>46</v>
      </c>
      <c r="C19" s="566">
        <v>41467402.6294</v>
      </c>
      <c r="D19" s="566">
        <v>3468936.0649000001</v>
      </c>
      <c r="E19" s="567">
        <v>44936338.694300003</v>
      </c>
      <c r="F19" s="568">
        <v>8355698.3631999996</v>
      </c>
      <c r="G19" s="569">
        <v>415998.19039999996</v>
      </c>
      <c r="H19" s="570">
        <v>8771696.5536000002</v>
      </c>
    </row>
    <row r="20" spans="1:8" ht="15.75">
      <c r="A20" s="24">
        <v>12</v>
      </c>
      <c r="B20" s="31" t="s">
        <v>47</v>
      </c>
      <c r="C20" s="571">
        <v>1590199706.8806002</v>
      </c>
      <c r="D20" s="571">
        <v>1318325258.016</v>
      </c>
      <c r="E20" s="567">
        <v>2908524964.8966002</v>
      </c>
      <c r="F20" s="567">
        <v>803070050.27719986</v>
      </c>
      <c r="G20" s="567">
        <v>847340347.75549984</v>
      </c>
      <c r="H20" s="570">
        <v>1650410398.0326996</v>
      </c>
    </row>
    <row r="21" spans="1:8" ht="15.75">
      <c r="A21" s="24"/>
      <c r="B21" s="25" t="s">
        <v>48</v>
      </c>
      <c r="C21" s="572"/>
      <c r="D21" s="572"/>
      <c r="E21" s="573"/>
      <c r="F21" s="574"/>
      <c r="G21" s="575"/>
      <c r="H21" s="576"/>
    </row>
    <row r="22" spans="1:8" ht="15.75">
      <c r="A22" s="24">
        <v>13</v>
      </c>
      <c r="B22" s="28" t="s">
        <v>49</v>
      </c>
      <c r="C22" s="566">
        <v>62401144.460000001</v>
      </c>
      <c r="D22" s="566">
        <v>0</v>
      </c>
      <c r="E22" s="567">
        <v>62401144.460000001</v>
      </c>
      <c r="F22" s="568">
        <v>21501144.460000001</v>
      </c>
      <c r="G22" s="569">
        <v>0</v>
      </c>
      <c r="H22" s="570">
        <v>21501144.460000001</v>
      </c>
    </row>
    <row r="23" spans="1:8" ht="15.75">
      <c r="A23" s="24">
        <v>14</v>
      </c>
      <c r="B23" s="28" t="s">
        <v>50</v>
      </c>
      <c r="C23" s="566">
        <v>231903466.10000002</v>
      </c>
      <c r="D23" s="566">
        <v>247837557.8716</v>
      </c>
      <c r="E23" s="567">
        <v>479741023.97160006</v>
      </c>
      <c r="F23" s="568">
        <v>113164547.03</v>
      </c>
      <c r="G23" s="569">
        <v>111633336.61379999</v>
      </c>
      <c r="H23" s="570">
        <v>224797883.64379999</v>
      </c>
    </row>
    <row r="24" spans="1:8" ht="15.75">
      <c r="A24" s="24">
        <v>15</v>
      </c>
      <c r="B24" s="28" t="s">
        <v>51</v>
      </c>
      <c r="C24" s="566">
        <v>96741305.640000015</v>
      </c>
      <c r="D24" s="566">
        <v>239055586.05540001</v>
      </c>
      <c r="E24" s="567">
        <v>335796891.6954</v>
      </c>
      <c r="F24" s="568">
        <v>51825476.540000007</v>
      </c>
      <c r="G24" s="569">
        <v>161277579.87760001</v>
      </c>
      <c r="H24" s="570">
        <v>213103056.41760004</v>
      </c>
    </row>
    <row r="25" spans="1:8" ht="15.75">
      <c r="A25" s="24">
        <v>16</v>
      </c>
      <c r="B25" s="28" t="s">
        <v>52</v>
      </c>
      <c r="C25" s="566">
        <v>494848014.54000002</v>
      </c>
      <c r="D25" s="566">
        <v>506290662.76959997</v>
      </c>
      <c r="E25" s="567">
        <v>1001138677.3096</v>
      </c>
      <c r="F25" s="568">
        <v>143395189.45999998</v>
      </c>
      <c r="G25" s="569">
        <v>257879188.66190004</v>
      </c>
      <c r="H25" s="570">
        <v>401274378.12190002</v>
      </c>
    </row>
    <row r="26" spans="1:8" ht="15.75">
      <c r="A26" s="24">
        <v>17</v>
      </c>
      <c r="B26" s="28" t="s">
        <v>53</v>
      </c>
      <c r="C26" s="572">
        <v>0</v>
      </c>
      <c r="D26" s="572">
        <v>0</v>
      </c>
      <c r="E26" s="567">
        <v>0</v>
      </c>
      <c r="F26" s="574">
        <v>0</v>
      </c>
      <c r="G26" s="575">
        <v>0</v>
      </c>
      <c r="H26" s="570">
        <v>0</v>
      </c>
    </row>
    <row r="27" spans="1:8" ht="15.75">
      <c r="A27" s="24">
        <v>18</v>
      </c>
      <c r="B27" s="28" t="s">
        <v>54</v>
      </c>
      <c r="C27" s="566">
        <v>300560854.38</v>
      </c>
      <c r="D27" s="566">
        <v>264886757.26509997</v>
      </c>
      <c r="E27" s="567">
        <v>565447611.6451</v>
      </c>
      <c r="F27" s="568">
        <v>162126404.13999999</v>
      </c>
      <c r="G27" s="569">
        <v>303124990.32999998</v>
      </c>
      <c r="H27" s="570">
        <v>465251394.46999997</v>
      </c>
    </row>
    <row r="28" spans="1:8" ht="15.75">
      <c r="A28" s="24">
        <v>19</v>
      </c>
      <c r="B28" s="28" t="s">
        <v>55</v>
      </c>
      <c r="C28" s="566">
        <v>7382982.7800000003</v>
      </c>
      <c r="D28" s="566">
        <v>8013004.193599999</v>
      </c>
      <c r="E28" s="567">
        <v>15395986.9736</v>
      </c>
      <c r="F28" s="568">
        <v>2074171.8800000001</v>
      </c>
      <c r="G28" s="569">
        <v>5317867.5678000003</v>
      </c>
      <c r="H28" s="570">
        <v>7392039.4478000002</v>
      </c>
    </row>
    <row r="29" spans="1:8" ht="15.75">
      <c r="A29" s="24">
        <v>20</v>
      </c>
      <c r="B29" s="28" t="s">
        <v>56</v>
      </c>
      <c r="C29" s="566">
        <v>22173213.899999999</v>
      </c>
      <c r="D29" s="566">
        <v>33227124.128399998</v>
      </c>
      <c r="E29" s="567">
        <v>55400338.028399996</v>
      </c>
      <c r="F29" s="568">
        <v>14465169.459999997</v>
      </c>
      <c r="G29" s="569">
        <v>6252596.4815999996</v>
      </c>
      <c r="H29" s="570">
        <v>20717765.941599995</v>
      </c>
    </row>
    <row r="30" spans="1:8" ht="15.75">
      <c r="A30" s="24">
        <v>21</v>
      </c>
      <c r="B30" s="28" t="s">
        <v>57</v>
      </c>
      <c r="C30" s="566">
        <v>0</v>
      </c>
      <c r="D30" s="566">
        <v>55115480</v>
      </c>
      <c r="E30" s="567">
        <v>55115480</v>
      </c>
      <c r="F30" s="568">
        <v>0</v>
      </c>
      <c r="G30" s="569">
        <v>15301720</v>
      </c>
      <c r="H30" s="570">
        <v>15301720</v>
      </c>
    </row>
    <row r="31" spans="1:8" ht="15.75">
      <c r="A31" s="24">
        <v>22</v>
      </c>
      <c r="B31" s="31" t="s">
        <v>58</v>
      </c>
      <c r="C31" s="571">
        <v>1216010981.8</v>
      </c>
      <c r="D31" s="571">
        <v>1354426172.2837</v>
      </c>
      <c r="E31" s="567">
        <v>2570437154.0837002</v>
      </c>
      <c r="F31" s="567">
        <v>508552102.96999997</v>
      </c>
      <c r="G31" s="567">
        <v>860787279.53270006</v>
      </c>
      <c r="H31" s="570">
        <v>1369339382.5027001</v>
      </c>
    </row>
    <row r="32" spans="1:8" ht="15.75">
      <c r="A32" s="24"/>
      <c r="B32" s="25" t="s">
        <v>59</v>
      </c>
      <c r="C32" s="572"/>
      <c r="D32" s="572"/>
      <c r="E32" s="577"/>
      <c r="F32" s="574"/>
      <c r="G32" s="575"/>
      <c r="H32" s="576"/>
    </row>
    <row r="33" spans="1:8" ht="15.75">
      <c r="A33" s="24">
        <v>23</v>
      </c>
      <c r="B33" s="28" t="s">
        <v>60</v>
      </c>
      <c r="C33" s="566">
        <v>16181147</v>
      </c>
      <c r="D33" s="572">
        <v>0</v>
      </c>
      <c r="E33" s="567">
        <v>16181147</v>
      </c>
      <c r="F33" s="568">
        <v>16181147</v>
      </c>
      <c r="G33" s="575" t="s">
        <v>733</v>
      </c>
      <c r="H33" s="570">
        <v>16181147</v>
      </c>
    </row>
    <row r="34" spans="1:8" ht="15.75">
      <c r="A34" s="24">
        <v>24</v>
      </c>
      <c r="B34" s="28" t="s">
        <v>61</v>
      </c>
      <c r="C34" s="566">
        <v>0</v>
      </c>
      <c r="D34" s="572">
        <v>0</v>
      </c>
      <c r="E34" s="567">
        <v>0</v>
      </c>
      <c r="F34" s="568">
        <v>0</v>
      </c>
      <c r="G34" s="575" t="s">
        <v>733</v>
      </c>
      <c r="H34" s="570">
        <v>0</v>
      </c>
    </row>
    <row r="35" spans="1:8" ht="15.75">
      <c r="A35" s="24">
        <v>25</v>
      </c>
      <c r="B35" s="30" t="s">
        <v>62</v>
      </c>
      <c r="C35" s="566">
        <v>0</v>
      </c>
      <c r="D35" s="572">
        <v>0</v>
      </c>
      <c r="E35" s="567">
        <v>0</v>
      </c>
      <c r="F35" s="568">
        <v>0</v>
      </c>
      <c r="G35" s="575" t="s">
        <v>733</v>
      </c>
      <c r="H35" s="570">
        <v>0</v>
      </c>
    </row>
    <row r="36" spans="1:8" ht="15.75">
      <c r="A36" s="24">
        <v>26</v>
      </c>
      <c r="B36" s="28" t="s">
        <v>63</v>
      </c>
      <c r="C36" s="566">
        <v>76412652.799999997</v>
      </c>
      <c r="D36" s="572">
        <v>0</v>
      </c>
      <c r="E36" s="567">
        <v>76412652.799999997</v>
      </c>
      <c r="F36" s="568">
        <v>76412652.799999997</v>
      </c>
      <c r="G36" s="575" t="s">
        <v>733</v>
      </c>
      <c r="H36" s="570">
        <v>76412652.799999997</v>
      </c>
    </row>
    <row r="37" spans="1:8" ht="15.75">
      <c r="A37" s="24">
        <v>27</v>
      </c>
      <c r="B37" s="28" t="s">
        <v>64</v>
      </c>
      <c r="C37" s="566">
        <v>189397311.25</v>
      </c>
      <c r="D37" s="572">
        <v>0</v>
      </c>
      <c r="E37" s="567">
        <v>189397311.25</v>
      </c>
      <c r="F37" s="568">
        <v>145644220.53</v>
      </c>
      <c r="G37" s="575" t="s">
        <v>733</v>
      </c>
      <c r="H37" s="570">
        <v>145644220.53</v>
      </c>
    </row>
    <row r="38" spans="1:8" ht="15.75">
      <c r="A38" s="24">
        <v>28</v>
      </c>
      <c r="B38" s="28" t="s">
        <v>65</v>
      </c>
      <c r="C38" s="566">
        <v>42160771.239999972</v>
      </c>
      <c r="D38" s="572">
        <v>0</v>
      </c>
      <c r="E38" s="567">
        <v>42160771.239999972</v>
      </c>
      <c r="F38" s="568">
        <v>33319645.050499991</v>
      </c>
      <c r="G38" s="575" t="s">
        <v>733</v>
      </c>
      <c r="H38" s="570">
        <v>33319645.050499991</v>
      </c>
    </row>
    <row r="39" spans="1:8" ht="15.75">
      <c r="A39" s="24">
        <v>29</v>
      </c>
      <c r="B39" s="28" t="s">
        <v>66</v>
      </c>
      <c r="C39" s="566">
        <v>13935928.140000001</v>
      </c>
      <c r="D39" s="572">
        <v>0</v>
      </c>
      <c r="E39" s="567">
        <v>13935928.140000001</v>
      </c>
      <c r="F39" s="568">
        <v>9513350.1799999997</v>
      </c>
      <c r="G39" s="575" t="s">
        <v>733</v>
      </c>
      <c r="H39" s="570">
        <v>9513350.1799999997</v>
      </c>
    </row>
    <row r="40" spans="1:8" ht="15.75">
      <c r="A40" s="24">
        <v>30</v>
      </c>
      <c r="B40" s="268" t="s">
        <v>263</v>
      </c>
      <c r="C40" s="566">
        <v>338087810.42999995</v>
      </c>
      <c r="D40" s="572">
        <v>0</v>
      </c>
      <c r="E40" s="567">
        <v>338087810.42999995</v>
      </c>
      <c r="F40" s="568">
        <v>281071015.56049997</v>
      </c>
      <c r="G40" s="575" t="s">
        <v>733</v>
      </c>
      <c r="H40" s="570">
        <v>281071015.56049997</v>
      </c>
    </row>
    <row r="41" spans="1:8" ht="16.5" thickBot="1">
      <c r="A41" s="32">
        <v>31</v>
      </c>
      <c r="B41" s="33" t="s">
        <v>67</v>
      </c>
      <c r="C41" s="578">
        <v>1554098792.23</v>
      </c>
      <c r="D41" s="578">
        <v>1354426172.2837</v>
      </c>
      <c r="E41" s="579">
        <v>2908524964.5137</v>
      </c>
      <c r="F41" s="579">
        <v>789623118.53049994</v>
      </c>
      <c r="G41" s="579">
        <v>860787279.53270006</v>
      </c>
      <c r="H41" s="580">
        <v>1650410398.0632</v>
      </c>
    </row>
    <row r="43" spans="1:8">
      <c r="B43" s="3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D33" sqref="D33"/>
    </sheetView>
  </sheetViews>
  <sheetFormatPr defaultColWidth="9.140625" defaultRowHeight="12.75"/>
  <cols>
    <col min="1" max="1" width="9.42578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"BASISBANK"</v>
      </c>
      <c r="C1" s="3"/>
    </row>
    <row r="2" spans="1:8">
      <c r="A2" s="2" t="s">
        <v>31</v>
      </c>
      <c r="B2" s="3"/>
      <c r="C2" s="414">
        <f>'1. key ratios '!B2</f>
        <v>44834</v>
      </c>
      <c r="D2" s="7"/>
      <c r="E2" s="7"/>
      <c r="F2" s="7"/>
      <c r="G2" s="7"/>
      <c r="H2" s="7"/>
    </row>
    <row r="3" spans="1:8">
      <c r="A3" s="2"/>
      <c r="B3" s="3"/>
      <c r="C3" s="6"/>
      <c r="D3" s="7"/>
      <c r="E3" s="7"/>
      <c r="F3" s="7"/>
      <c r="G3" s="7"/>
      <c r="H3" s="7"/>
    </row>
    <row r="4" spans="1:8" ht="13.5" thickBot="1">
      <c r="A4" s="36" t="s">
        <v>192</v>
      </c>
      <c r="B4" s="225" t="s">
        <v>22</v>
      </c>
      <c r="C4" s="17"/>
      <c r="D4" s="19"/>
      <c r="E4" s="19"/>
      <c r="F4" s="20"/>
      <c r="G4" s="20"/>
      <c r="H4" s="37" t="s">
        <v>73</v>
      </c>
    </row>
    <row r="5" spans="1:8" ht="15">
      <c r="A5" s="38" t="s">
        <v>6</v>
      </c>
      <c r="B5" s="39"/>
      <c r="C5" s="681" t="s">
        <v>68</v>
      </c>
      <c r="D5" s="682"/>
      <c r="E5" s="683"/>
      <c r="F5" s="677" t="s">
        <v>72</v>
      </c>
      <c r="G5" s="678"/>
      <c r="H5" s="680"/>
    </row>
    <row r="6" spans="1:8">
      <c r="A6" s="40" t="s">
        <v>6</v>
      </c>
      <c r="B6" s="41"/>
      <c r="C6" s="42" t="s">
        <v>69</v>
      </c>
      <c r="D6" s="42" t="s">
        <v>70</v>
      </c>
      <c r="E6" s="42" t="s">
        <v>71</v>
      </c>
      <c r="F6" s="42" t="s">
        <v>69</v>
      </c>
      <c r="G6" s="42" t="s">
        <v>70</v>
      </c>
      <c r="H6" s="43" t="s">
        <v>71</v>
      </c>
    </row>
    <row r="7" spans="1:8">
      <c r="A7" s="44"/>
      <c r="B7" s="225" t="s">
        <v>191</v>
      </c>
      <c r="C7" s="45"/>
      <c r="D7" s="45"/>
      <c r="E7" s="45"/>
      <c r="F7" s="45"/>
      <c r="G7" s="45"/>
      <c r="H7" s="46"/>
    </row>
    <row r="8" spans="1:8">
      <c r="A8" s="44">
        <v>1</v>
      </c>
      <c r="B8" s="47" t="s">
        <v>190</v>
      </c>
      <c r="C8" s="581">
        <v>2528691.92</v>
      </c>
      <c r="D8" s="581">
        <v>129874.43</v>
      </c>
      <c r="E8" s="582">
        <v>2658566.35</v>
      </c>
      <c r="F8" s="581">
        <v>1083967.94</v>
      </c>
      <c r="G8" s="581">
        <v>-658217.78</v>
      </c>
      <c r="H8" s="583">
        <v>425750.15999999992</v>
      </c>
    </row>
    <row r="9" spans="1:8">
      <c r="A9" s="44">
        <v>2</v>
      </c>
      <c r="B9" s="47" t="s">
        <v>189</v>
      </c>
      <c r="C9" s="584">
        <v>99463777.659999996</v>
      </c>
      <c r="D9" s="584">
        <v>46420677.089999989</v>
      </c>
      <c r="E9" s="582">
        <v>145884454.75</v>
      </c>
      <c r="F9" s="584">
        <v>45963633.589999996</v>
      </c>
      <c r="G9" s="584">
        <v>31336325.240500003</v>
      </c>
      <c r="H9" s="583">
        <v>77299958.830500007</v>
      </c>
    </row>
    <row r="10" spans="1:8">
      <c r="A10" s="44">
        <v>2.1</v>
      </c>
      <c r="B10" s="48" t="s">
        <v>188</v>
      </c>
      <c r="C10" s="581">
        <v>0</v>
      </c>
      <c r="D10" s="581">
        <v>0</v>
      </c>
      <c r="E10" s="582">
        <v>0</v>
      </c>
      <c r="F10" s="581">
        <v>0</v>
      </c>
      <c r="G10" s="581">
        <v>0</v>
      </c>
      <c r="H10" s="583">
        <v>0</v>
      </c>
    </row>
    <row r="11" spans="1:8">
      <c r="A11" s="44">
        <v>2.2000000000000002</v>
      </c>
      <c r="B11" s="48" t="s">
        <v>187</v>
      </c>
      <c r="C11" s="581">
        <v>18915981.620000001</v>
      </c>
      <c r="D11" s="581">
        <v>19140270.109999999</v>
      </c>
      <c r="E11" s="582">
        <v>38056251.730000004</v>
      </c>
      <c r="F11" s="581">
        <v>10871187.109999999</v>
      </c>
      <c r="G11" s="581">
        <v>14596098.3693</v>
      </c>
      <c r="H11" s="583">
        <v>25467285.4793</v>
      </c>
    </row>
    <row r="12" spans="1:8">
      <c r="A12" s="44">
        <v>2.2999999999999998</v>
      </c>
      <c r="B12" s="48" t="s">
        <v>186</v>
      </c>
      <c r="C12" s="581">
        <v>3961362.04</v>
      </c>
      <c r="D12" s="581">
        <v>1241504.48</v>
      </c>
      <c r="E12" s="582">
        <v>5202866.5199999996</v>
      </c>
      <c r="F12" s="581">
        <v>2933448.68</v>
      </c>
      <c r="G12" s="581">
        <v>530238.49</v>
      </c>
      <c r="H12" s="583">
        <v>3463687.17</v>
      </c>
    </row>
    <row r="13" spans="1:8">
      <c r="A13" s="44">
        <v>2.4</v>
      </c>
      <c r="B13" s="48" t="s">
        <v>185</v>
      </c>
      <c r="C13" s="581">
        <v>2460493.39</v>
      </c>
      <c r="D13" s="581">
        <v>126553.65</v>
      </c>
      <c r="E13" s="582">
        <v>2587047.04</v>
      </c>
      <c r="F13" s="581">
        <v>1567770.29</v>
      </c>
      <c r="G13" s="581">
        <v>85351.57</v>
      </c>
      <c r="H13" s="583">
        <v>1653121.86</v>
      </c>
    </row>
    <row r="14" spans="1:8">
      <c r="A14" s="44">
        <v>2.5</v>
      </c>
      <c r="B14" s="48" t="s">
        <v>184</v>
      </c>
      <c r="C14" s="581">
        <v>4307785.79</v>
      </c>
      <c r="D14" s="581">
        <v>7709984.0999999996</v>
      </c>
      <c r="E14" s="582">
        <v>12017769.890000001</v>
      </c>
      <c r="F14" s="581">
        <v>2915918.69</v>
      </c>
      <c r="G14" s="581">
        <v>3845746.51</v>
      </c>
      <c r="H14" s="583">
        <v>6761665.1999999993</v>
      </c>
    </row>
    <row r="15" spans="1:8">
      <c r="A15" s="44">
        <v>2.6</v>
      </c>
      <c r="B15" s="48" t="s">
        <v>183</v>
      </c>
      <c r="C15" s="581">
        <v>1539561.09</v>
      </c>
      <c r="D15" s="581">
        <v>1247306.08</v>
      </c>
      <c r="E15" s="582">
        <v>2786867.17</v>
      </c>
      <c r="F15" s="581">
        <v>1122830.6100000001</v>
      </c>
      <c r="G15" s="581">
        <v>752409.14</v>
      </c>
      <c r="H15" s="583">
        <v>1875239.75</v>
      </c>
    </row>
    <row r="16" spans="1:8">
      <c r="A16" s="44">
        <v>2.7</v>
      </c>
      <c r="B16" s="48" t="s">
        <v>182</v>
      </c>
      <c r="C16" s="581">
        <v>46498.44</v>
      </c>
      <c r="D16" s="581">
        <v>1078491.3</v>
      </c>
      <c r="E16" s="582">
        <v>1124989.74</v>
      </c>
      <c r="F16" s="581">
        <v>40362.81</v>
      </c>
      <c r="G16" s="581">
        <v>50435.76</v>
      </c>
      <c r="H16" s="583">
        <v>90798.57</v>
      </c>
    </row>
    <row r="17" spans="1:8">
      <c r="A17" s="44">
        <v>2.8</v>
      </c>
      <c r="B17" s="48" t="s">
        <v>181</v>
      </c>
      <c r="C17" s="581">
        <v>58207003.759999998</v>
      </c>
      <c r="D17" s="581">
        <v>11588695.529999999</v>
      </c>
      <c r="E17" s="582">
        <v>69795699.289999992</v>
      </c>
      <c r="F17" s="581">
        <v>19478398.940000001</v>
      </c>
      <c r="G17" s="581">
        <v>7786884.5212000003</v>
      </c>
      <c r="H17" s="583">
        <v>27265283.461200003</v>
      </c>
    </row>
    <row r="18" spans="1:8">
      <c r="A18" s="44">
        <v>2.9</v>
      </c>
      <c r="B18" s="48" t="s">
        <v>180</v>
      </c>
      <c r="C18" s="581">
        <v>10025091.529999999</v>
      </c>
      <c r="D18" s="581">
        <v>4287871.84</v>
      </c>
      <c r="E18" s="582">
        <v>14312963.369999999</v>
      </c>
      <c r="F18" s="581">
        <v>7033716.46</v>
      </c>
      <c r="G18" s="581">
        <v>3689160.88</v>
      </c>
      <c r="H18" s="583">
        <v>10722877.34</v>
      </c>
    </row>
    <row r="19" spans="1:8">
      <c r="A19" s="44">
        <v>3</v>
      </c>
      <c r="B19" s="47" t="s">
        <v>179</v>
      </c>
      <c r="C19" s="581">
        <v>1798380.13</v>
      </c>
      <c r="D19" s="581">
        <v>1316881.44</v>
      </c>
      <c r="E19" s="582">
        <v>3115261.57</v>
      </c>
      <c r="F19" s="581">
        <v>698535.31</v>
      </c>
      <c r="G19" s="581">
        <v>751526.91</v>
      </c>
      <c r="H19" s="583">
        <v>1450062.2200000002</v>
      </c>
    </row>
    <row r="20" spans="1:8">
      <c r="A20" s="44">
        <v>4</v>
      </c>
      <c r="B20" s="47" t="s">
        <v>178</v>
      </c>
      <c r="C20" s="581">
        <v>18483826.93</v>
      </c>
      <c r="D20" s="581">
        <v>293148.43</v>
      </c>
      <c r="E20" s="582">
        <v>18776975.359999999</v>
      </c>
      <c r="F20" s="581">
        <v>13118194.18</v>
      </c>
      <c r="G20" s="581">
        <v>1107119.44</v>
      </c>
      <c r="H20" s="583">
        <v>14225313.619999999</v>
      </c>
    </row>
    <row r="21" spans="1:8">
      <c r="A21" s="44">
        <v>5</v>
      </c>
      <c r="B21" s="47" t="s">
        <v>177</v>
      </c>
      <c r="C21" s="581">
        <v>1699090.69</v>
      </c>
      <c r="D21" s="581">
        <v>893010.09</v>
      </c>
      <c r="E21" s="582">
        <v>2592100.7799999998</v>
      </c>
      <c r="F21" s="581">
        <v>1220291.58</v>
      </c>
      <c r="G21" s="581">
        <v>467468.73</v>
      </c>
      <c r="H21" s="583">
        <v>1687760.31</v>
      </c>
    </row>
    <row r="22" spans="1:8">
      <c r="A22" s="44">
        <v>6</v>
      </c>
      <c r="B22" s="49" t="s">
        <v>176</v>
      </c>
      <c r="C22" s="584">
        <v>123973767.32999998</v>
      </c>
      <c r="D22" s="584">
        <v>49053591.479999989</v>
      </c>
      <c r="E22" s="582">
        <v>173027358.80999997</v>
      </c>
      <c r="F22" s="584">
        <v>62084622.599999994</v>
      </c>
      <c r="G22" s="584">
        <v>33004222.540500004</v>
      </c>
      <c r="H22" s="583">
        <v>95088845.140499994</v>
      </c>
    </row>
    <row r="23" spans="1:8">
      <c r="A23" s="44"/>
      <c r="B23" s="225" t="s">
        <v>175</v>
      </c>
      <c r="C23" s="585"/>
      <c r="D23" s="585"/>
      <c r="E23" s="586"/>
      <c r="F23" s="585"/>
      <c r="G23" s="585"/>
      <c r="H23" s="587"/>
    </row>
    <row r="24" spans="1:8">
      <c r="A24" s="44">
        <v>7</v>
      </c>
      <c r="B24" s="47" t="s">
        <v>174</v>
      </c>
      <c r="C24" s="581">
        <v>19901746.539999999</v>
      </c>
      <c r="D24" s="581">
        <v>3665116.68</v>
      </c>
      <c r="E24" s="582">
        <v>23566863.219999999</v>
      </c>
      <c r="F24" s="581">
        <v>7671645.4199999999</v>
      </c>
      <c r="G24" s="581">
        <v>1785298.37</v>
      </c>
      <c r="H24" s="583">
        <v>9456943.7899999991</v>
      </c>
    </row>
    <row r="25" spans="1:8">
      <c r="A25" s="44">
        <v>8</v>
      </c>
      <c r="B25" s="47" t="s">
        <v>173</v>
      </c>
      <c r="C25" s="581">
        <v>19235071.109999999</v>
      </c>
      <c r="D25" s="581">
        <v>6035277.6399999997</v>
      </c>
      <c r="E25" s="582">
        <v>25270348.75</v>
      </c>
      <c r="F25" s="581">
        <v>8552969.5600000005</v>
      </c>
      <c r="G25" s="581">
        <v>6057442.6900000004</v>
      </c>
      <c r="H25" s="583">
        <v>14610412.25</v>
      </c>
    </row>
    <row r="26" spans="1:8">
      <c r="A26" s="44">
        <v>9</v>
      </c>
      <c r="B26" s="47" t="s">
        <v>172</v>
      </c>
      <c r="C26" s="581">
        <v>1199140.97</v>
      </c>
      <c r="D26" s="581">
        <v>120526.21</v>
      </c>
      <c r="E26" s="582">
        <v>1319667.18</v>
      </c>
      <c r="F26" s="581">
        <v>675361.44</v>
      </c>
      <c r="G26" s="581">
        <v>7152.54</v>
      </c>
      <c r="H26" s="583">
        <v>682513.98</v>
      </c>
    </row>
    <row r="27" spans="1:8">
      <c r="A27" s="44">
        <v>10</v>
      </c>
      <c r="B27" s="47" t="s">
        <v>171</v>
      </c>
      <c r="C27" s="581">
        <v>4198559.8499999996</v>
      </c>
      <c r="D27" s="581">
        <v>0</v>
      </c>
      <c r="E27" s="582">
        <v>4198559.8499999996</v>
      </c>
      <c r="F27" s="581">
        <v>156567.04000000001</v>
      </c>
      <c r="G27" s="581">
        <v>158268.96</v>
      </c>
      <c r="H27" s="583">
        <v>314836</v>
      </c>
    </row>
    <row r="28" spans="1:8">
      <c r="A28" s="44">
        <v>11</v>
      </c>
      <c r="B28" s="47" t="s">
        <v>170</v>
      </c>
      <c r="C28" s="581">
        <v>27826895.609999999</v>
      </c>
      <c r="D28" s="581">
        <v>9134589.7100000009</v>
      </c>
      <c r="E28" s="582">
        <v>36961485.32</v>
      </c>
      <c r="F28" s="581">
        <v>13138183.890000001</v>
      </c>
      <c r="G28" s="581">
        <v>8899390.5399999991</v>
      </c>
      <c r="H28" s="583">
        <v>22037574.43</v>
      </c>
    </row>
    <row r="29" spans="1:8">
      <c r="A29" s="44">
        <v>12</v>
      </c>
      <c r="B29" s="47" t="s">
        <v>169</v>
      </c>
      <c r="C29" s="581">
        <v>1218</v>
      </c>
      <c r="D29" s="581">
        <v>277998.51</v>
      </c>
      <c r="E29" s="582">
        <v>279216.51</v>
      </c>
      <c r="F29" s="581">
        <v>1386</v>
      </c>
      <c r="G29" s="581">
        <v>153362.26999999999</v>
      </c>
      <c r="H29" s="583">
        <v>154748.26999999999</v>
      </c>
    </row>
    <row r="30" spans="1:8">
      <c r="A30" s="44">
        <v>13</v>
      </c>
      <c r="B30" s="50" t="s">
        <v>168</v>
      </c>
      <c r="C30" s="584">
        <v>72362632.079999998</v>
      </c>
      <c r="D30" s="584">
        <v>19233508.750000004</v>
      </c>
      <c r="E30" s="582">
        <v>91596140.829999998</v>
      </c>
      <c r="F30" s="584">
        <v>30196113.350000001</v>
      </c>
      <c r="G30" s="584">
        <v>17060915.370000001</v>
      </c>
      <c r="H30" s="583">
        <v>47257028.719999999</v>
      </c>
    </row>
    <row r="31" spans="1:8">
      <c r="A31" s="44">
        <v>14</v>
      </c>
      <c r="B31" s="50" t="s">
        <v>167</v>
      </c>
      <c r="C31" s="584">
        <v>51611135.249999985</v>
      </c>
      <c r="D31" s="584">
        <v>29820082.729999986</v>
      </c>
      <c r="E31" s="582">
        <v>81431217.979999974</v>
      </c>
      <c r="F31" s="584">
        <v>31888509.249999993</v>
      </c>
      <c r="G31" s="584">
        <v>15943307.170500003</v>
      </c>
      <c r="H31" s="583">
        <v>47831816.420499995</v>
      </c>
    </row>
    <row r="32" spans="1:8">
      <c r="A32" s="44"/>
      <c r="B32" s="51"/>
      <c r="C32" s="588"/>
      <c r="D32" s="589"/>
      <c r="E32" s="586"/>
      <c r="F32" s="589"/>
      <c r="G32" s="589"/>
      <c r="H32" s="587"/>
    </row>
    <row r="33" spans="1:8">
      <c r="A33" s="44"/>
      <c r="B33" s="51" t="s">
        <v>166</v>
      </c>
      <c r="C33" s="585"/>
      <c r="D33" s="585"/>
      <c r="E33" s="586"/>
      <c r="F33" s="585"/>
      <c r="G33" s="585"/>
      <c r="H33" s="587"/>
    </row>
    <row r="34" spans="1:8">
      <c r="A34" s="44">
        <v>15</v>
      </c>
      <c r="B34" s="52" t="s">
        <v>165</v>
      </c>
      <c r="C34" s="582">
        <v>4335526</v>
      </c>
      <c r="D34" s="582">
        <v>557840.1799999997</v>
      </c>
      <c r="E34" s="582">
        <v>4893366.18</v>
      </c>
      <c r="F34" s="582">
        <v>2418524.4400000004</v>
      </c>
      <c r="G34" s="582">
        <v>-775744.2200000002</v>
      </c>
      <c r="H34" s="582">
        <v>1642780.2200000002</v>
      </c>
    </row>
    <row r="35" spans="1:8">
      <c r="A35" s="44">
        <v>15.1</v>
      </c>
      <c r="B35" s="48" t="s">
        <v>164</v>
      </c>
      <c r="C35" s="581">
        <v>8075504.6200000001</v>
      </c>
      <c r="D35" s="581">
        <v>4182505.76</v>
      </c>
      <c r="E35" s="582">
        <v>12258010.379999999</v>
      </c>
      <c r="F35" s="581">
        <v>4926208.03</v>
      </c>
      <c r="G35" s="581">
        <v>2925644.3</v>
      </c>
      <c r="H35" s="582">
        <v>7851852.3300000001</v>
      </c>
    </row>
    <row r="36" spans="1:8">
      <c r="A36" s="44">
        <v>15.2</v>
      </c>
      <c r="B36" s="48" t="s">
        <v>163</v>
      </c>
      <c r="C36" s="581">
        <v>3739978.62</v>
      </c>
      <c r="D36" s="581">
        <v>3624665.58</v>
      </c>
      <c r="E36" s="582">
        <v>7364644.2000000002</v>
      </c>
      <c r="F36" s="581">
        <v>2507683.59</v>
      </c>
      <c r="G36" s="581">
        <v>3701388.52</v>
      </c>
      <c r="H36" s="582">
        <v>6209072.1099999994</v>
      </c>
    </row>
    <row r="37" spans="1:8">
      <c r="A37" s="44">
        <v>16</v>
      </c>
      <c r="B37" s="47" t="s">
        <v>162</v>
      </c>
      <c r="C37" s="581">
        <v>0</v>
      </c>
      <c r="D37" s="581">
        <v>0</v>
      </c>
      <c r="E37" s="582">
        <v>0</v>
      </c>
      <c r="F37" s="581">
        <v>0</v>
      </c>
      <c r="G37" s="581">
        <v>0</v>
      </c>
      <c r="H37" s="582">
        <v>0</v>
      </c>
    </row>
    <row r="38" spans="1:8">
      <c r="A38" s="44">
        <v>17</v>
      </c>
      <c r="B38" s="47" t="s">
        <v>161</v>
      </c>
      <c r="C38" s="581">
        <v>2056143.19</v>
      </c>
      <c r="D38" s="581">
        <v>0</v>
      </c>
      <c r="E38" s="582">
        <v>2056143.19</v>
      </c>
      <c r="F38" s="581">
        <v>-615478.87</v>
      </c>
      <c r="G38" s="581">
        <v>0</v>
      </c>
      <c r="H38" s="582">
        <v>-615478.87</v>
      </c>
    </row>
    <row r="39" spans="1:8">
      <c r="A39" s="44">
        <v>18</v>
      </c>
      <c r="B39" s="47" t="s">
        <v>160</v>
      </c>
      <c r="C39" s="581">
        <v>1644</v>
      </c>
      <c r="D39" s="581">
        <v>602078.12</v>
      </c>
      <c r="E39" s="582">
        <v>603722.12</v>
      </c>
      <c r="F39" s="581">
        <v>0</v>
      </c>
      <c r="G39" s="581">
        <v>0</v>
      </c>
      <c r="H39" s="582">
        <v>0</v>
      </c>
    </row>
    <row r="40" spans="1:8">
      <c r="A40" s="44">
        <v>19</v>
      </c>
      <c r="B40" s="47" t="s">
        <v>159</v>
      </c>
      <c r="C40" s="581">
        <v>14945516.609999999</v>
      </c>
      <c r="D40" s="581"/>
      <c r="E40" s="582">
        <v>14945516.609999999</v>
      </c>
      <c r="F40" s="581">
        <v>805423.93</v>
      </c>
      <c r="G40" s="581"/>
      <c r="H40" s="582">
        <v>805423.93</v>
      </c>
    </row>
    <row r="41" spans="1:8">
      <c r="A41" s="44">
        <v>20</v>
      </c>
      <c r="B41" s="47" t="s">
        <v>158</v>
      </c>
      <c r="C41" s="581">
        <v>-7117274.9900000002</v>
      </c>
      <c r="D41" s="581"/>
      <c r="E41" s="582">
        <v>-7117274.9900000002</v>
      </c>
      <c r="F41" s="581">
        <v>573470.09</v>
      </c>
      <c r="G41" s="581"/>
      <c r="H41" s="582">
        <v>573470.09</v>
      </c>
    </row>
    <row r="42" spans="1:8">
      <c r="A42" s="44">
        <v>21</v>
      </c>
      <c r="B42" s="47" t="s">
        <v>157</v>
      </c>
      <c r="C42" s="581">
        <v>-29698.68</v>
      </c>
      <c r="D42" s="581">
        <v>0</v>
      </c>
      <c r="E42" s="582">
        <v>-29698.68</v>
      </c>
      <c r="F42" s="581">
        <v>45527.59</v>
      </c>
      <c r="G42" s="581">
        <v>0</v>
      </c>
      <c r="H42" s="582">
        <v>45527.59</v>
      </c>
    </row>
    <row r="43" spans="1:8">
      <c r="A43" s="44">
        <v>22</v>
      </c>
      <c r="B43" s="47" t="s">
        <v>156</v>
      </c>
      <c r="C43" s="581">
        <v>149228.82999999999</v>
      </c>
      <c r="D43" s="581">
        <v>15416.84</v>
      </c>
      <c r="E43" s="582">
        <v>164645.66999999998</v>
      </c>
      <c r="F43" s="581">
        <v>631217.05000000005</v>
      </c>
      <c r="G43" s="581">
        <v>23779</v>
      </c>
      <c r="H43" s="582">
        <v>654996.05000000005</v>
      </c>
    </row>
    <row r="44" spans="1:8">
      <c r="A44" s="44">
        <v>23</v>
      </c>
      <c r="B44" s="47" t="s">
        <v>155</v>
      </c>
      <c r="C44" s="581">
        <v>59633297.490000002</v>
      </c>
      <c r="D44" s="581">
        <v>762511.94</v>
      </c>
      <c r="E44" s="582">
        <v>60395809.43</v>
      </c>
      <c r="F44" s="581">
        <v>551005.57999999996</v>
      </c>
      <c r="G44" s="581">
        <v>332404.07</v>
      </c>
      <c r="H44" s="582">
        <v>883409.64999999991</v>
      </c>
    </row>
    <row r="45" spans="1:8">
      <c r="A45" s="44">
        <v>24</v>
      </c>
      <c r="B45" s="50" t="s">
        <v>269</v>
      </c>
      <c r="C45" s="584">
        <v>73974382.450000003</v>
      </c>
      <c r="D45" s="584">
        <v>1937847.0799999998</v>
      </c>
      <c r="E45" s="582">
        <v>75912229.530000001</v>
      </c>
      <c r="F45" s="584">
        <v>4409689.8100000005</v>
      </c>
      <c r="G45" s="584">
        <v>-419561.1500000002</v>
      </c>
      <c r="H45" s="582">
        <v>3990128.66</v>
      </c>
    </row>
    <row r="46" spans="1:8">
      <c r="A46" s="44"/>
      <c r="B46" s="225" t="s">
        <v>154</v>
      </c>
      <c r="C46" s="585"/>
      <c r="D46" s="585"/>
      <c r="E46" s="586"/>
      <c r="F46" s="585"/>
      <c r="G46" s="585"/>
      <c r="H46" s="587"/>
    </row>
    <row r="47" spans="1:8">
      <c r="A47" s="44">
        <v>25</v>
      </c>
      <c r="B47" s="47" t="s">
        <v>153</v>
      </c>
      <c r="C47" s="581">
        <v>465503.36</v>
      </c>
      <c r="D47" s="581">
        <v>581827.74</v>
      </c>
      <c r="E47" s="582">
        <v>1047331.1</v>
      </c>
      <c r="F47" s="581">
        <v>147981.37</v>
      </c>
      <c r="G47" s="581">
        <v>202184.78</v>
      </c>
      <c r="H47" s="583">
        <v>350166.15</v>
      </c>
    </row>
    <row r="48" spans="1:8">
      <c r="A48" s="44">
        <v>26</v>
      </c>
      <c r="B48" s="47" t="s">
        <v>152</v>
      </c>
      <c r="C48" s="581">
        <v>3498274.37</v>
      </c>
      <c r="D48" s="581">
        <v>108075.4</v>
      </c>
      <c r="E48" s="582">
        <v>3606349.77</v>
      </c>
      <c r="F48" s="581">
        <v>1314835.6100000001</v>
      </c>
      <c r="G48" s="581">
        <v>26500.32</v>
      </c>
      <c r="H48" s="583">
        <v>1341335.9300000002</v>
      </c>
    </row>
    <row r="49" spans="1:8">
      <c r="A49" s="44">
        <v>27</v>
      </c>
      <c r="B49" s="47" t="s">
        <v>151</v>
      </c>
      <c r="C49" s="581">
        <v>27046068.739999998</v>
      </c>
      <c r="D49" s="581"/>
      <c r="E49" s="582">
        <v>27046068.739999998</v>
      </c>
      <c r="F49" s="581">
        <v>14595322.189999999</v>
      </c>
      <c r="G49" s="581"/>
      <c r="H49" s="583">
        <v>14595322.189999999</v>
      </c>
    </row>
    <row r="50" spans="1:8">
      <c r="A50" s="44">
        <v>28</v>
      </c>
      <c r="B50" s="47" t="s">
        <v>150</v>
      </c>
      <c r="C50" s="581">
        <v>161108.46</v>
      </c>
      <c r="D50" s="581"/>
      <c r="E50" s="582">
        <v>161108.46</v>
      </c>
      <c r="F50" s="581">
        <v>41256.46</v>
      </c>
      <c r="G50" s="581"/>
      <c r="H50" s="583">
        <v>41256.46</v>
      </c>
    </row>
    <row r="51" spans="1:8">
      <c r="A51" s="44">
        <v>29</v>
      </c>
      <c r="B51" s="47" t="s">
        <v>149</v>
      </c>
      <c r="C51" s="581">
        <v>6138950.2800000003</v>
      </c>
      <c r="D51" s="581"/>
      <c r="E51" s="582">
        <v>6138950.2800000003</v>
      </c>
      <c r="F51" s="581">
        <v>3656487.97</v>
      </c>
      <c r="G51" s="581"/>
      <c r="H51" s="583">
        <v>3656487.97</v>
      </c>
    </row>
    <row r="52" spans="1:8">
      <c r="A52" s="44">
        <v>30</v>
      </c>
      <c r="B52" s="47" t="s">
        <v>148</v>
      </c>
      <c r="C52" s="581">
        <v>6442473.8499999996</v>
      </c>
      <c r="D52" s="581">
        <v>81068.23</v>
      </c>
      <c r="E52" s="582">
        <v>6523542.0800000001</v>
      </c>
      <c r="F52" s="581">
        <v>3039989.1</v>
      </c>
      <c r="G52" s="581">
        <v>121863.99</v>
      </c>
      <c r="H52" s="583">
        <v>3161853.0900000003</v>
      </c>
    </row>
    <row r="53" spans="1:8">
      <c r="A53" s="44">
        <v>31</v>
      </c>
      <c r="B53" s="50" t="s">
        <v>270</v>
      </c>
      <c r="C53" s="584">
        <v>43752379.060000002</v>
      </c>
      <c r="D53" s="584">
        <v>770971.37</v>
      </c>
      <c r="E53" s="582">
        <v>44523350.43</v>
      </c>
      <c r="F53" s="584">
        <v>22795872.700000003</v>
      </c>
      <c r="G53" s="584">
        <v>350549.09</v>
      </c>
      <c r="H53" s="582">
        <v>23146421.790000003</v>
      </c>
    </row>
    <row r="54" spans="1:8">
      <c r="A54" s="44">
        <v>32</v>
      </c>
      <c r="B54" s="50" t="s">
        <v>271</v>
      </c>
      <c r="C54" s="584">
        <v>30222003.390000001</v>
      </c>
      <c r="D54" s="584">
        <v>1166875.71</v>
      </c>
      <c r="E54" s="582">
        <v>31388879.100000001</v>
      </c>
      <c r="F54" s="584">
        <v>-18386182.890000001</v>
      </c>
      <c r="G54" s="584">
        <v>-770110.24000000022</v>
      </c>
      <c r="H54" s="582">
        <v>-19156293.130000003</v>
      </c>
    </row>
    <row r="55" spans="1:8">
      <c r="A55" s="44"/>
      <c r="B55" s="51"/>
      <c r="C55" s="589"/>
      <c r="D55" s="589"/>
      <c r="E55" s="586"/>
      <c r="F55" s="589"/>
      <c r="G55" s="589"/>
      <c r="H55" s="587"/>
    </row>
    <row r="56" spans="1:8">
      <c r="A56" s="44">
        <v>33</v>
      </c>
      <c r="B56" s="50" t="s">
        <v>147</v>
      </c>
      <c r="C56" s="584">
        <v>81833138.639999986</v>
      </c>
      <c r="D56" s="584">
        <v>30986958.439999986</v>
      </c>
      <c r="E56" s="582">
        <v>112820097.07999997</v>
      </c>
      <c r="F56" s="584">
        <v>13502326.359999992</v>
      </c>
      <c r="G56" s="584">
        <v>15173196.930500003</v>
      </c>
      <c r="H56" s="583">
        <v>28675523.290499993</v>
      </c>
    </row>
    <row r="57" spans="1:8">
      <c r="A57" s="44"/>
      <c r="B57" s="51"/>
      <c r="C57" s="589"/>
      <c r="D57" s="589"/>
      <c r="E57" s="586"/>
      <c r="F57" s="589"/>
      <c r="G57" s="589"/>
      <c r="H57" s="587"/>
    </row>
    <row r="58" spans="1:8">
      <c r="A58" s="44">
        <v>34</v>
      </c>
      <c r="B58" s="47" t="s">
        <v>146</v>
      </c>
      <c r="C58" s="581">
        <v>61029762.509999998</v>
      </c>
      <c r="D58" s="581">
        <v>2590693.48</v>
      </c>
      <c r="E58" s="582">
        <v>63620455.989999995</v>
      </c>
      <c r="F58" s="581">
        <v>-8507435.8200000003</v>
      </c>
      <c r="G58" s="581">
        <v>-179431.78</v>
      </c>
      <c r="H58" s="583">
        <v>-8686867.5999999996</v>
      </c>
    </row>
    <row r="59" spans="1:8" s="226" customFormat="1">
      <c r="A59" s="44">
        <v>35</v>
      </c>
      <c r="B59" s="47" t="s">
        <v>145</v>
      </c>
      <c r="C59" s="581">
        <v>0</v>
      </c>
      <c r="D59" s="581"/>
      <c r="E59" s="582">
        <v>0</v>
      </c>
      <c r="F59" s="581">
        <v>0</v>
      </c>
      <c r="G59" s="581"/>
      <c r="H59" s="583">
        <v>0</v>
      </c>
    </row>
    <row r="60" spans="1:8">
      <c r="A60" s="44">
        <v>36</v>
      </c>
      <c r="B60" s="47" t="s">
        <v>144</v>
      </c>
      <c r="C60" s="581">
        <v>2472763.8199999998</v>
      </c>
      <c r="D60" s="581">
        <v>9475.57</v>
      </c>
      <c r="E60" s="582">
        <v>2482239.3899999997</v>
      </c>
      <c r="F60" s="581">
        <v>-47295.82</v>
      </c>
      <c r="G60" s="581">
        <v>-44146.44</v>
      </c>
      <c r="H60" s="583">
        <v>-91442.260000000009</v>
      </c>
    </row>
    <row r="61" spans="1:8">
      <c r="A61" s="44">
        <v>37</v>
      </c>
      <c r="B61" s="50" t="s">
        <v>143</v>
      </c>
      <c r="C61" s="584">
        <v>63502526.329999998</v>
      </c>
      <c r="D61" s="584">
        <v>2600169.0499999998</v>
      </c>
      <c r="E61" s="582">
        <v>66102695.379999995</v>
      </c>
      <c r="F61" s="584">
        <v>-8554731.6400000006</v>
      </c>
      <c r="G61" s="584">
        <v>-223578.22</v>
      </c>
      <c r="H61" s="583">
        <v>-8778309.8600000013</v>
      </c>
    </row>
    <row r="62" spans="1:8">
      <c r="A62" s="44"/>
      <c r="B62" s="53"/>
      <c r="C62" s="585"/>
      <c r="D62" s="585"/>
      <c r="E62" s="586"/>
      <c r="F62" s="585"/>
      <c r="G62" s="585"/>
      <c r="H62" s="587"/>
    </row>
    <row r="63" spans="1:8">
      <c r="A63" s="44">
        <v>38</v>
      </c>
      <c r="B63" s="54" t="s">
        <v>142</v>
      </c>
      <c r="C63" s="584">
        <v>18330612.309999987</v>
      </c>
      <c r="D63" s="584">
        <v>28386789.389999986</v>
      </c>
      <c r="E63" s="582">
        <v>46717401.699999973</v>
      </c>
      <c r="F63" s="584">
        <v>22057057.999999993</v>
      </c>
      <c r="G63" s="584">
        <v>15396775.150500003</v>
      </c>
      <c r="H63" s="583">
        <v>37453833.1505</v>
      </c>
    </row>
    <row r="64" spans="1:8">
      <c r="A64" s="40">
        <v>39</v>
      </c>
      <c r="B64" s="47" t="s">
        <v>141</v>
      </c>
      <c r="C64" s="590">
        <v>4533544.25</v>
      </c>
      <c r="D64" s="590"/>
      <c r="E64" s="582">
        <v>4533544.25</v>
      </c>
      <c r="F64" s="590">
        <v>4134188.1</v>
      </c>
      <c r="G64" s="590"/>
      <c r="H64" s="583">
        <v>4134188.1</v>
      </c>
    </row>
    <row r="65" spans="1:8">
      <c r="A65" s="44">
        <v>40</v>
      </c>
      <c r="B65" s="50" t="s">
        <v>140</v>
      </c>
      <c r="C65" s="584">
        <v>13797068.059999987</v>
      </c>
      <c r="D65" s="584">
        <v>28386789.389999986</v>
      </c>
      <c r="E65" s="582">
        <v>42183857.449999973</v>
      </c>
      <c r="F65" s="584">
        <v>17922869.899999991</v>
      </c>
      <c r="G65" s="584">
        <v>15396775.150500003</v>
      </c>
      <c r="H65" s="583">
        <v>33319645.050499994</v>
      </c>
    </row>
    <row r="66" spans="1:8">
      <c r="A66" s="40">
        <v>41</v>
      </c>
      <c r="B66" s="47" t="s">
        <v>139</v>
      </c>
      <c r="C66" s="590">
        <v>-23086.21</v>
      </c>
      <c r="D66" s="590"/>
      <c r="E66" s="582">
        <v>-23086.21</v>
      </c>
      <c r="F66" s="590">
        <v>0</v>
      </c>
      <c r="G66" s="590"/>
      <c r="H66" s="583">
        <v>0</v>
      </c>
    </row>
    <row r="67" spans="1:8" ht="13.5" thickBot="1">
      <c r="A67" s="55">
        <v>42</v>
      </c>
      <c r="B67" s="56" t="s">
        <v>138</v>
      </c>
      <c r="C67" s="591">
        <v>13773981.849999987</v>
      </c>
      <c r="D67" s="591">
        <v>28386789.389999986</v>
      </c>
      <c r="E67" s="592">
        <v>42160771.239999972</v>
      </c>
      <c r="F67" s="591">
        <v>17922869.899999991</v>
      </c>
      <c r="G67" s="591">
        <v>15396775.150500003</v>
      </c>
      <c r="H67" s="593">
        <v>33319645.050499994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workbookViewId="0">
      <selection activeCell="B3" sqref="B3"/>
    </sheetView>
  </sheetViews>
  <sheetFormatPr defaultColWidth="9.140625" defaultRowHeight="14.25"/>
  <cols>
    <col min="1" max="1" width="9.42578125" style="5" bestFit="1" customWidth="1"/>
    <col min="2" max="2" width="72.28515625" style="5" customWidth="1"/>
    <col min="3" max="3" width="12.7109375" style="5" customWidth="1"/>
    <col min="4" max="5" width="14" style="5" bestFit="1" customWidth="1"/>
    <col min="6" max="6" width="12.7109375" style="5" customWidth="1"/>
    <col min="7" max="8" width="14" style="5" bestFit="1" customWidth="1"/>
    <col min="9" max="16384" width="9.140625" style="5"/>
  </cols>
  <sheetData>
    <row r="1" spans="1:8">
      <c r="A1" s="2" t="s">
        <v>30</v>
      </c>
      <c r="B1" s="3" t="str">
        <f>'Info '!C2</f>
        <v>JSC "BASISBANK"</v>
      </c>
    </row>
    <row r="2" spans="1:8">
      <c r="A2" s="2" t="s">
        <v>31</v>
      </c>
      <c r="B2" s="414">
        <f>'1. key ratios '!B2</f>
        <v>44834</v>
      </c>
    </row>
    <row r="3" spans="1:8">
      <c r="A3" s="4"/>
    </row>
    <row r="4" spans="1:8" ht="15" thickBot="1">
      <c r="A4" s="4" t="s">
        <v>74</v>
      </c>
      <c r="B4" s="4"/>
      <c r="C4" s="207"/>
      <c r="D4" s="207"/>
      <c r="E4" s="207"/>
      <c r="F4" s="208"/>
      <c r="G4" s="208"/>
      <c r="H4" s="209" t="s">
        <v>73</v>
      </c>
    </row>
    <row r="5" spans="1:8">
      <c r="A5" s="684" t="s">
        <v>6</v>
      </c>
      <c r="B5" s="686" t="s">
        <v>336</v>
      </c>
      <c r="C5" s="677" t="s">
        <v>68</v>
      </c>
      <c r="D5" s="678"/>
      <c r="E5" s="679"/>
      <c r="F5" s="677" t="s">
        <v>72</v>
      </c>
      <c r="G5" s="678"/>
      <c r="H5" s="680"/>
    </row>
    <row r="6" spans="1:8">
      <c r="A6" s="685"/>
      <c r="B6" s="687"/>
      <c r="C6" s="26" t="s">
        <v>283</v>
      </c>
      <c r="D6" s="26" t="s">
        <v>119</v>
      </c>
      <c r="E6" s="26" t="s">
        <v>106</v>
      </c>
      <c r="F6" s="26" t="s">
        <v>283</v>
      </c>
      <c r="G6" s="26" t="s">
        <v>119</v>
      </c>
      <c r="H6" s="27" t="s">
        <v>106</v>
      </c>
    </row>
    <row r="7" spans="1:8" s="15" customFormat="1">
      <c r="A7" s="210">
        <v>1</v>
      </c>
      <c r="B7" s="211" t="s">
        <v>370</v>
      </c>
      <c r="C7" s="594">
        <v>214852422.12</v>
      </c>
      <c r="D7" s="594">
        <v>166020152.72960001</v>
      </c>
      <c r="E7" s="582">
        <v>380872574.84960002</v>
      </c>
      <c r="F7" s="594">
        <v>149253005.18000001</v>
      </c>
      <c r="G7" s="594">
        <v>78549047.868599996</v>
      </c>
      <c r="H7" s="583">
        <v>227802053.04860002</v>
      </c>
    </row>
    <row r="8" spans="1:8" s="15" customFormat="1">
      <c r="A8" s="210">
        <v>1.1000000000000001</v>
      </c>
      <c r="B8" s="256" t="s">
        <v>301</v>
      </c>
      <c r="C8" s="594">
        <v>94562847.269999996</v>
      </c>
      <c r="D8" s="594">
        <v>48698382.675300002</v>
      </c>
      <c r="E8" s="582">
        <v>143261229.94529998</v>
      </c>
      <c r="F8" s="594">
        <v>68392963.480000004</v>
      </c>
      <c r="G8" s="594">
        <v>19572961.851599999</v>
      </c>
      <c r="H8" s="583">
        <v>87965925.33160001</v>
      </c>
    </row>
    <row r="9" spans="1:8" s="15" customFormat="1">
      <c r="A9" s="210">
        <v>1.2</v>
      </c>
      <c r="B9" s="256" t="s">
        <v>302</v>
      </c>
      <c r="C9" s="594"/>
      <c r="D9" s="594">
        <v>566189.43999999994</v>
      </c>
      <c r="E9" s="582">
        <v>566189.43999999994</v>
      </c>
      <c r="F9" s="594"/>
      <c r="G9" s="594"/>
      <c r="H9" s="583">
        <v>0</v>
      </c>
    </row>
    <row r="10" spans="1:8" s="15" customFormat="1">
      <c r="A10" s="210">
        <v>1.3</v>
      </c>
      <c r="B10" s="256" t="s">
        <v>303</v>
      </c>
      <c r="C10" s="594">
        <v>120266879.7</v>
      </c>
      <c r="D10" s="594">
        <v>116708527.71170001</v>
      </c>
      <c r="E10" s="582">
        <v>236975407.41170001</v>
      </c>
      <c r="F10" s="594">
        <v>80837346.549999997</v>
      </c>
      <c r="G10" s="594">
        <v>58916645.144000001</v>
      </c>
      <c r="H10" s="583">
        <v>139753991.69400001</v>
      </c>
    </row>
    <row r="11" spans="1:8" s="15" customFormat="1">
      <c r="A11" s="210">
        <v>1.4</v>
      </c>
      <c r="B11" s="256" t="s">
        <v>284</v>
      </c>
      <c r="C11" s="594">
        <v>22695.15</v>
      </c>
      <c r="D11" s="594">
        <v>47052.902600000001</v>
      </c>
      <c r="E11" s="582">
        <v>69748.052599999995</v>
      </c>
      <c r="F11" s="594">
        <v>22695.15</v>
      </c>
      <c r="G11" s="594">
        <v>59440.873</v>
      </c>
      <c r="H11" s="583">
        <v>82136.023000000001</v>
      </c>
    </row>
    <row r="12" spans="1:8" s="15" customFormat="1" ht="29.25" customHeight="1">
      <c r="A12" s="210">
        <v>2</v>
      </c>
      <c r="B12" s="213" t="s">
        <v>305</v>
      </c>
      <c r="C12" s="594">
        <v>0</v>
      </c>
      <c r="D12" s="594">
        <v>34411860</v>
      </c>
      <c r="E12" s="582">
        <v>34411860</v>
      </c>
      <c r="F12" s="594"/>
      <c r="G12" s="594">
        <v>84553032.729599997</v>
      </c>
      <c r="H12" s="583">
        <v>84553032.729599997</v>
      </c>
    </row>
    <row r="13" spans="1:8" s="15" customFormat="1" ht="19.899999999999999" customHeight="1">
      <c r="A13" s="210">
        <v>3</v>
      </c>
      <c r="B13" s="213" t="s">
        <v>304</v>
      </c>
      <c r="C13" s="594">
        <v>320152688</v>
      </c>
      <c r="D13" s="594">
        <v>0</v>
      </c>
      <c r="E13" s="582">
        <v>320152688</v>
      </c>
      <c r="F13" s="594">
        <v>167991469</v>
      </c>
      <c r="G13" s="594">
        <v>0</v>
      </c>
      <c r="H13" s="583">
        <v>167991469</v>
      </c>
    </row>
    <row r="14" spans="1:8" s="15" customFormat="1">
      <c r="A14" s="210">
        <v>3.1</v>
      </c>
      <c r="B14" s="257" t="s">
        <v>285</v>
      </c>
      <c r="C14" s="594">
        <v>320152688</v>
      </c>
      <c r="D14" s="594"/>
      <c r="E14" s="582">
        <v>320152688</v>
      </c>
      <c r="F14" s="594">
        <v>167991469</v>
      </c>
      <c r="G14" s="594"/>
      <c r="H14" s="583">
        <v>167991469</v>
      </c>
    </row>
    <row r="15" spans="1:8" s="15" customFormat="1">
      <c r="A15" s="210">
        <v>3.2</v>
      </c>
      <c r="B15" s="257" t="s">
        <v>286</v>
      </c>
      <c r="C15" s="594"/>
      <c r="D15" s="594"/>
      <c r="E15" s="582">
        <v>0</v>
      </c>
      <c r="F15" s="594"/>
      <c r="G15" s="594"/>
      <c r="H15" s="583">
        <v>0</v>
      </c>
    </row>
    <row r="16" spans="1:8" s="15" customFormat="1">
      <c r="A16" s="210">
        <v>4</v>
      </c>
      <c r="B16" s="260" t="s">
        <v>315</v>
      </c>
      <c r="C16" s="594">
        <v>49903729.358823001</v>
      </c>
      <c r="D16" s="594">
        <v>744338311.3375001</v>
      </c>
      <c r="E16" s="582">
        <v>794242040.69632316</v>
      </c>
      <c r="F16" s="594">
        <v>24681670.594898</v>
      </c>
      <c r="G16" s="594">
        <v>523897941.80659497</v>
      </c>
      <c r="H16" s="583">
        <v>548579612.40149295</v>
      </c>
    </row>
    <row r="17" spans="1:8" s="15" customFormat="1">
      <c r="A17" s="210">
        <v>4.0999999999999996</v>
      </c>
      <c r="B17" s="257" t="s">
        <v>306</v>
      </c>
      <c r="C17" s="594">
        <v>46079973.958823003</v>
      </c>
      <c r="D17" s="594">
        <v>740956155.75250006</v>
      </c>
      <c r="E17" s="582">
        <v>787036129.71132302</v>
      </c>
      <c r="F17" s="594">
        <v>22570170.594898</v>
      </c>
      <c r="G17" s="594">
        <v>522324050.60659498</v>
      </c>
      <c r="H17" s="583">
        <v>544894221.20149302</v>
      </c>
    </row>
    <row r="18" spans="1:8" s="15" customFormat="1">
      <c r="A18" s="210">
        <v>4.2</v>
      </c>
      <c r="B18" s="257" t="s">
        <v>300</v>
      </c>
      <c r="C18" s="594">
        <v>3823755.4</v>
      </c>
      <c r="D18" s="594">
        <v>3382155.585</v>
      </c>
      <c r="E18" s="582">
        <v>7205910.9849999994</v>
      </c>
      <c r="F18" s="594">
        <v>2111500</v>
      </c>
      <c r="G18" s="594">
        <v>1573891.2</v>
      </c>
      <c r="H18" s="583">
        <v>3685391.2</v>
      </c>
    </row>
    <row r="19" spans="1:8" s="15" customFormat="1">
      <c r="A19" s="210">
        <v>5</v>
      </c>
      <c r="B19" s="213" t="s">
        <v>314</v>
      </c>
      <c r="C19" s="594">
        <v>106345757.67</v>
      </c>
      <c r="D19" s="594">
        <v>4061326823.4798994</v>
      </c>
      <c r="E19" s="582">
        <v>4167672581.1498995</v>
      </c>
      <c r="F19" s="594">
        <v>57026518.310000002</v>
      </c>
      <c r="G19" s="594">
        <v>2448048222.2451997</v>
      </c>
      <c r="H19" s="583">
        <v>2505074740.5551996</v>
      </c>
    </row>
    <row r="20" spans="1:8" s="15" customFormat="1">
      <c r="A20" s="210">
        <v>5.0999999999999996</v>
      </c>
      <c r="B20" s="258" t="s">
        <v>289</v>
      </c>
      <c r="C20" s="594">
        <v>22038372.34</v>
      </c>
      <c r="D20" s="594">
        <v>50856426.686300002</v>
      </c>
      <c r="E20" s="582">
        <v>72894799.026299998</v>
      </c>
      <c r="F20" s="594">
        <v>8840509.2400000002</v>
      </c>
      <c r="G20" s="594">
        <v>43806280.115099996</v>
      </c>
      <c r="H20" s="583">
        <v>52646789.355099998</v>
      </c>
    </row>
    <row r="21" spans="1:8" s="15" customFormat="1">
      <c r="A21" s="210">
        <v>5.2</v>
      </c>
      <c r="B21" s="258" t="s">
        <v>288</v>
      </c>
      <c r="C21" s="594">
        <v>0</v>
      </c>
      <c r="D21" s="594">
        <v>0</v>
      </c>
      <c r="E21" s="582">
        <v>0</v>
      </c>
      <c r="F21" s="594">
        <v>0</v>
      </c>
      <c r="G21" s="594">
        <v>0</v>
      </c>
      <c r="H21" s="583">
        <v>0</v>
      </c>
    </row>
    <row r="22" spans="1:8" s="15" customFormat="1">
      <c r="A22" s="210">
        <v>5.3</v>
      </c>
      <c r="B22" s="258" t="s">
        <v>287</v>
      </c>
      <c r="C22" s="594">
        <v>33805817.799999997</v>
      </c>
      <c r="D22" s="594">
        <v>3636818168.7988997</v>
      </c>
      <c r="E22" s="582">
        <v>3670623986.5988998</v>
      </c>
      <c r="F22" s="594">
        <v>28422089.98</v>
      </c>
      <c r="G22" s="594">
        <v>2344062295.0113001</v>
      </c>
      <c r="H22" s="583">
        <v>2372484384.9913001</v>
      </c>
    </row>
    <row r="23" spans="1:8" s="15" customFormat="1">
      <c r="A23" s="210" t="s">
        <v>15</v>
      </c>
      <c r="B23" s="214" t="s">
        <v>75</v>
      </c>
      <c r="C23" s="594">
        <v>2239299.64</v>
      </c>
      <c r="D23" s="594">
        <v>1222171380.4865999</v>
      </c>
      <c r="E23" s="582">
        <v>1224410680.1266</v>
      </c>
      <c r="F23" s="594">
        <v>65808</v>
      </c>
      <c r="G23" s="594">
        <v>490601679.56470001</v>
      </c>
      <c r="H23" s="583">
        <v>490667487.56470001</v>
      </c>
    </row>
    <row r="24" spans="1:8" s="15" customFormat="1">
      <c r="A24" s="210" t="s">
        <v>16</v>
      </c>
      <c r="B24" s="214" t="s">
        <v>76</v>
      </c>
      <c r="C24" s="594">
        <v>316862.40000000002</v>
      </c>
      <c r="D24" s="594">
        <v>1074179029.7558999</v>
      </c>
      <c r="E24" s="582">
        <v>1074495892.1559</v>
      </c>
      <c r="F24" s="594">
        <v>0</v>
      </c>
      <c r="G24" s="594">
        <v>691922144.05050004</v>
      </c>
      <c r="H24" s="583">
        <v>691922144.05050004</v>
      </c>
    </row>
    <row r="25" spans="1:8" s="15" customFormat="1">
      <c r="A25" s="210" t="s">
        <v>17</v>
      </c>
      <c r="B25" s="214" t="s">
        <v>77</v>
      </c>
      <c r="C25" s="594">
        <v>0</v>
      </c>
      <c r="D25" s="594">
        <v>0</v>
      </c>
      <c r="E25" s="582">
        <v>0</v>
      </c>
      <c r="F25" s="594">
        <v>0</v>
      </c>
      <c r="G25" s="594">
        <v>0</v>
      </c>
      <c r="H25" s="583">
        <v>0</v>
      </c>
    </row>
    <row r="26" spans="1:8" s="15" customFormat="1">
      <c r="A26" s="210" t="s">
        <v>18</v>
      </c>
      <c r="B26" s="214" t="s">
        <v>78</v>
      </c>
      <c r="C26" s="594">
        <v>349246.71999999997</v>
      </c>
      <c r="D26" s="594">
        <v>709638106.18570006</v>
      </c>
      <c r="E26" s="582">
        <v>709987352.90570009</v>
      </c>
      <c r="F26" s="594">
        <v>0</v>
      </c>
      <c r="G26" s="594">
        <v>658337296.62440002</v>
      </c>
      <c r="H26" s="583">
        <v>658337296.62440002</v>
      </c>
    </row>
    <row r="27" spans="1:8" s="15" customFormat="1">
      <c r="A27" s="210" t="s">
        <v>19</v>
      </c>
      <c r="B27" s="214" t="s">
        <v>79</v>
      </c>
      <c r="C27" s="594">
        <v>30900409.039999999</v>
      </c>
      <c r="D27" s="594">
        <v>630829652.3707</v>
      </c>
      <c r="E27" s="582">
        <v>661730061.41069996</v>
      </c>
      <c r="F27" s="594">
        <v>28356281.98</v>
      </c>
      <c r="G27" s="594">
        <v>503201174.77170002</v>
      </c>
      <c r="H27" s="583">
        <v>531557456.75170004</v>
      </c>
    </row>
    <row r="28" spans="1:8" s="15" customFormat="1">
      <c r="A28" s="210">
        <v>5.4</v>
      </c>
      <c r="B28" s="258" t="s">
        <v>290</v>
      </c>
      <c r="C28" s="594">
        <v>26082525.809999999</v>
      </c>
      <c r="D28" s="594">
        <v>69564944.854200006</v>
      </c>
      <c r="E28" s="582">
        <v>95647470.664200008</v>
      </c>
      <c r="F28" s="594">
        <v>2140919.09</v>
      </c>
      <c r="G28" s="594">
        <v>12950444.9012</v>
      </c>
      <c r="H28" s="583">
        <v>15091363.9912</v>
      </c>
    </row>
    <row r="29" spans="1:8" s="15" customFormat="1">
      <c r="A29" s="210">
        <v>5.5</v>
      </c>
      <c r="B29" s="258" t="s">
        <v>291</v>
      </c>
      <c r="C29" s="594">
        <v>19219041.719999999</v>
      </c>
      <c r="D29" s="594">
        <v>304087283.14050001</v>
      </c>
      <c r="E29" s="582">
        <v>323306324.86049998</v>
      </c>
      <c r="F29" s="594">
        <v>8523000</v>
      </c>
      <c r="G29" s="594">
        <v>45511662.217600003</v>
      </c>
      <c r="H29" s="583">
        <v>54034662.217600003</v>
      </c>
    </row>
    <row r="30" spans="1:8" s="15" customFormat="1">
      <c r="A30" s="210">
        <v>5.6</v>
      </c>
      <c r="B30" s="258" t="s">
        <v>292</v>
      </c>
      <c r="C30" s="594">
        <v>5200000</v>
      </c>
      <c r="D30" s="594">
        <v>0</v>
      </c>
      <c r="E30" s="582">
        <v>5200000</v>
      </c>
      <c r="F30" s="594">
        <v>9100000</v>
      </c>
      <c r="G30" s="594">
        <v>1717540</v>
      </c>
      <c r="H30" s="583">
        <v>10817540</v>
      </c>
    </row>
    <row r="31" spans="1:8" s="15" customFormat="1">
      <c r="A31" s="210">
        <v>5.7</v>
      </c>
      <c r="B31" s="258" t="s">
        <v>79</v>
      </c>
      <c r="C31" s="594">
        <v>0</v>
      </c>
      <c r="D31" s="594">
        <v>0</v>
      </c>
      <c r="E31" s="582">
        <v>0</v>
      </c>
      <c r="F31" s="594">
        <v>0</v>
      </c>
      <c r="G31" s="594">
        <v>0</v>
      </c>
      <c r="H31" s="583">
        <v>0</v>
      </c>
    </row>
    <row r="32" spans="1:8" s="15" customFormat="1">
      <c r="A32" s="210">
        <v>6</v>
      </c>
      <c r="B32" s="213" t="s">
        <v>320</v>
      </c>
      <c r="C32" s="594">
        <v>0</v>
      </c>
      <c r="D32" s="594">
        <v>0</v>
      </c>
      <c r="E32" s="582">
        <v>0</v>
      </c>
      <c r="F32" s="594">
        <v>0</v>
      </c>
      <c r="G32" s="594">
        <v>0</v>
      </c>
      <c r="H32" s="583">
        <v>0</v>
      </c>
    </row>
    <row r="33" spans="1:8" s="15" customFormat="1">
      <c r="A33" s="210">
        <v>6.1</v>
      </c>
      <c r="B33" s="259" t="s">
        <v>310</v>
      </c>
      <c r="C33" s="594">
        <v>0</v>
      </c>
      <c r="D33" s="594">
        <v>0</v>
      </c>
      <c r="E33" s="582">
        <v>0</v>
      </c>
      <c r="F33" s="594">
        <v>0</v>
      </c>
      <c r="G33" s="594">
        <v>0</v>
      </c>
      <c r="H33" s="583">
        <v>0</v>
      </c>
    </row>
    <row r="34" spans="1:8" s="15" customFormat="1">
      <c r="A34" s="210">
        <v>6.2</v>
      </c>
      <c r="B34" s="259" t="s">
        <v>311</v>
      </c>
      <c r="C34" s="594">
        <v>0</v>
      </c>
      <c r="D34" s="594">
        <v>0</v>
      </c>
      <c r="E34" s="582">
        <v>0</v>
      </c>
      <c r="F34" s="594">
        <v>0</v>
      </c>
      <c r="G34" s="594">
        <v>0</v>
      </c>
      <c r="H34" s="583">
        <v>0</v>
      </c>
    </row>
    <row r="35" spans="1:8" s="15" customFormat="1">
      <c r="A35" s="210">
        <v>6.3</v>
      </c>
      <c r="B35" s="259" t="s">
        <v>307</v>
      </c>
      <c r="C35" s="594"/>
      <c r="D35" s="594"/>
      <c r="E35" s="582">
        <v>0</v>
      </c>
      <c r="F35" s="594"/>
      <c r="G35" s="594"/>
      <c r="H35" s="583">
        <v>0</v>
      </c>
    </row>
    <row r="36" spans="1:8" s="15" customFormat="1">
      <c r="A36" s="210">
        <v>6.4</v>
      </c>
      <c r="B36" s="259" t="s">
        <v>308</v>
      </c>
      <c r="C36" s="594"/>
      <c r="D36" s="594"/>
      <c r="E36" s="582">
        <v>0</v>
      </c>
      <c r="F36" s="594"/>
      <c r="G36" s="594"/>
      <c r="H36" s="583">
        <v>0</v>
      </c>
    </row>
    <row r="37" spans="1:8" s="15" customFormat="1">
      <c r="A37" s="210">
        <v>6.5</v>
      </c>
      <c r="B37" s="259" t="s">
        <v>309</v>
      </c>
      <c r="C37" s="594"/>
      <c r="D37" s="594"/>
      <c r="E37" s="582">
        <v>0</v>
      </c>
      <c r="F37" s="594"/>
      <c r="G37" s="594"/>
      <c r="H37" s="583">
        <v>0</v>
      </c>
    </row>
    <row r="38" spans="1:8" s="15" customFormat="1">
      <c r="A38" s="210">
        <v>6.6</v>
      </c>
      <c r="B38" s="259" t="s">
        <v>312</v>
      </c>
      <c r="C38" s="594"/>
      <c r="D38" s="594"/>
      <c r="E38" s="582">
        <v>0</v>
      </c>
      <c r="F38" s="594"/>
      <c r="G38" s="594"/>
      <c r="H38" s="583">
        <v>0</v>
      </c>
    </row>
    <row r="39" spans="1:8" s="15" customFormat="1">
      <c r="A39" s="210">
        <v>6.7</v>
      </c>
      <c r="B39" s="259" t="s">
        <v>313</v>
      </c>
      <c r="C39" s="594"/>
      <c r="D39" s="594"/>
      <c r="E39" s="582">
        <v>0</v>
      </c>
      <c r="F39" s="594"/>
      <c r="G39" s="594"/>
      <c r="H39" s="583">
        <v>0</v>
      </c>
    </row>
    <row r="40" spans="1:8" s="15" customFormat="1">
      <c r="A40" s="210">
        <v>7</v>
      </c>
      <c r="B40" s="213" t="s">
        <v>316</v>
      </c>
      <c r="C40" s="594"/>
      <c r="D40" s="594"/>
      <c r="E40" s="582">
        <v>0</v>
      </c>
      <c r="F40" s="594"/>
      <c r="G40" s="594"/>
      <c r="H40" s="583">
        <v>0</v>
      </c>
    </row>
    <row r="41" spans="1:8" s="15" customFormat="1">
      <c r="A41" s="210">
        <v>7.1</v>
      </c>
      <c r="B41" s="212" t="s">
        <v>317</v>
      </c>
      <c r="C41" s="594">
        <v>5194684.08</v>
      </c>
      <c r="D41" s="594">
        <v>16363.4064</v>
      </c>
      <c r="E41" s="582">
        <v>5211047.4863999998</v>
      </c>
      <c r="F41" s="594">
        <v>122717.78</v>
      </c>
      <c r="G41" s="594">
        <v>4046.0009</v>
      </c>
      <c r="H41" s="583">
        <v>126763.7809</v>
      </c>
    </row>
    <row r="42" spans="1:8" s="15" customFormat="1" ht="25.5">
      <c r="A42" s="210">
        <v>7.2</v>
      </c>
      <c r="B42" s="212" t="s">
        <v>318</v>
      </c>
      <c r="C42" s="594">
        <v>5048118.2999999803</v>
      </c>
      <c r="D42" s="594">
        <v>564867.97740000021</v>
      </c>
      <c r="E42" s="582">
        <v>5612986.2773999805</v>
      </c>
      <c r="F42" s="594">
        <v>375594.16999999975</v>
      </c>
      <c r="G42" s="594">
        <v>1073705.7517999997</v>
      </c>
      <c r="H42" s="583">
        <v>1449299.9217999994</v>
      </c>
    </row>
    <row r="43" spans="1:8" s="15" customFormat="1" ht="25.5">
      <c r="A43" s="210">
        <v>7.3</v>
      </c>
      <c r="B43" s="212" t="s">
        <v>321</v>
      </c>
      <c r="C43" s="594">
        <v>34664658.220000006</v>
      </c>
      <c r="D43" s="594">
        <v>6732254.9493429996</v>
      </c>
      <c r="E43" s="582">
        <v>41396913.16934301</v>
      </c>
      <c r="F43" s="594">
        <v>5830500.9100000001</v>
      </c>
      <c r="G43" s="594">
        <v>1267249.9351429995</v>
      </c>
      <c r="H43" s="583">
        <v>7097750.8451429997</v>
      </c>
    </row>
    <row r="44" spans="1:8" s="15" customFormat="1" ht="25.5">
      <c r="A44" s="210">
        <v>7.4</v>
      </c>
      <c r="B44" s="212" t="s">
        <v>322</v>
      </c>
      <c r="C44" s="594">
        <v>20410007.899999857</v>
      </c>
      <c r="D44" s="594">
        <v>7122580.6975999875</v>
      </c>
      <c r="E44" s="582">
        <v>27532588.597599845</v>
      </c>
      <c r="F44" s="594">
        <v>3352859.1300000027</v>
      </c>
      <c r="G44" s="594">
        <v>9510457.9438999929</v>
      </c>
      <c r="H44" s="583">
        <v>12863317.073899996</v>
      </c>
    </row>
    <row r="45" spans="1:8" s="15" customFormat="1">
      <c r="A45" s="210">
        <v>8</v>
      </c>
      <c r="B45" s="213" t="s">
        <v>299</v>
      </c>
      <c r="C45" s="594"/>
      <c r="D45" s="594"/>
      <c r="E45" s="582">
        <v>0</v>
      </c>
      <c r="F45" s="594"/>
      <c r="G45" s="594"/>
      <c r="H45" s="583">
        <v>0</v>
      </c>
    </row>
    <row r="46" spans="1:8" s="15" customFormat="1">
      <c r="A46" s="210">
        <v>8.1</v>
      </c>
      <c r="B46" s="257" t="s">
        <v>323</v>
      </c>
      <c r="C46" s="594"/>
      <c r="D46" s="594"/>
      <c r="E46" s="582">
        <v>0</v>
      </c>
      <c r="F46" s="594"/>
      <c r="G46" s="594"/>
      <c r="H46" s="583">
        <v>0</v>
      </c>
    </row>
    <row r="47" spans="1:8" s="15" customFormat="1">
      <c r="A47" s="210">
        <v>8.1999999999999993</v>
      </c>
      <c r="B47" s="257" t="s">
        <v>324</v>
      </c>
      <c r="C47" s="594"/>
      <c r="D47" s="594"/>
      <c r="E47" s="582">
        <v>0</v>
      </c>
      <c r="F47" s="594"/>
      <c r="G47" s="594"/>
      <c r="H47" s="583">
        <v>0</v>
      </c>
    </row>
    <row r="48" spans="1:8" s="15" customFormat="1">
      <c r="A48" s="210">
        <v>8.3000000000000007</v>
      </c>
      <c r="B48" s="257" t="s">
        <v>325</v>
      </c>
      <c r="C48" s="594"/>
      <c r="D48" s="594"/>
      <c r="E48" s="582">
        <v>0</v>
      </c>
      <c r="F48" s="594"/>
      <c r="G48" s="594"/>
      <c r="H48" s="583">
        <v>0</v>
      </c>
    </row>
    <row r="49" spans="1:8" s="15" customFormat="1">
      <c r="A49" s="210">
        <v>8.4</v>
      </c>
      <c r="B49" s="257" t="s">
        <v>326</v>
      </c>
      <c r="C49" s="594"/>
      <c r="D49" s="594"/>
      <c r="E49" s="582">
        <v>0</v>
      </c>
      <c r="F49" s="594"/>
      <c r="G49" s="594"/>
      <c r="H49" s="583">
        <v>0</v>
      </c>
    </row>
    <row r="50" spans="1:8" s="15" customFormat="1">
      <c r="A50" s="210">
        <v>8.5</v>
      </c>
      <c r="B50" s="257" t="s">
        <v>327</v>
      </c>
      <c r="C50" s="594"/>
      <c r="D50" s="594"/>
      <c r="E50" s="582">
        <v>0</v>
      </c>
      <c r="F50" s="594"/>
      <c r="G50" s="594"/>
      <c r="H50" s="583">
        <v>0</v>
      </c>
    </row>
    <row r="51" spans="1:8" s="15" customFormat="1">
      <c r="A51" s="210">
        <v>8.6</v>
      </c>
      <c r="B51" s="257" t="s">
        <v>328</v>
      </c>
      <c r="C51" s="594"/>
      <c r="D51" s="594"/>
      <c r="E51" s="582">
        <v>0</v>
      </c>
      <c r="F51" s="594"/>
      <c r="G51" s="594"/>
      <c r="H51" s="583">
        <v>0</v>
      </c>
    </row>
    <row r="52" spans="1:8" s="15" customFormat="1">
      <c r="A52" s="210">
        <v>8.6999999999999993</v>
      </c>
      <c r="B52" s="257" t="s">
        <v>329</v>
      </c>
      <c r="C52" s="594"/>
      <c r="D52" s="594"/>
      <c r="E52" s="582">
        <v>0</v>
      </c>
      <c r="F52" s="594"/>
      <c r="G52" s="594"/>
      <c r="H52" s="583">
        <v>0</v>
      </c>
    </row>
    <row r="53" spans="1:8" s="15" customFormat="1" ht="15" thickBot="1">
      <c r="A53" s="215">
        <v>9</v>
      </c>
      <c r="B53" s="216" t="s">
        <v>319</v>
      </c>
      <c r="C53" s="595"/>
      <c r="D53" s="595"/>
      <c r="E53" s="592">
        <v>0</v>
      </c>
      <c r="F53" s="595"/>
      <c r="G53" s="595"/>
      <c r="H53" s="59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xSplit="1" ySplit="4" topLeftCell="B5" activePane="bottomRight" state="frozen"/>
      <selection activeCell="B9" sqref="B9"/>
      <selection pane="topRight" activeCell="B9" sqref="B9"/>
      <selection pane="bottomLeft" activeCell="B9" sqref="B9"/>
      <selection pane="bottomRight" activeCell="E17" sqref="E17"/>
    </sheetView>
  </sheetViews>
  <sheetFormatPr defaultColWidth="9.140625" defaultRowHeight="12.75"/>
  <cols>
    <col min="1" max="1" width="9.42578125" style="4" bestFit="1" customWidth="1"/>
    <col min="2" max="2" width="93.42578125" style="4" customWidth="1"/>
    <col min="3" max="4" width="14" style="4" bestFit="1" customWidth="1"/>
    <col min="5" max="7" width="14" style="35" bestFit="1" customWidth="1"/>
    <col min="8" max="11" width="9.7109375" style="35" customWidth="1"/>
    <col min="12" max="16384" width="9.140625" style="35"/>
  </cols>
  <sheetData>
    <row r="1" spans="1:8">
      <c r="A1" s="2" t="s">
        <v>30</v>
      </c>
      <c r="B1" s="3" t="str">
        <f>'Info '!C2</f>
        <v>JSC "BASISBANK"</v>
      </c>
      <c r="C1" s="3"/>
    </row>
    <row r="2" spans="1:8">
      <c r="A2" s="2" t="s">
        <v>31</v>
      </c>
      <c r="B2" s="414">
        <f>'1. key ratios '!B2</f>
        <v>44834</v>
      </c>
      <c r="C2" s="6"/>
      <c r="D2" s="7"/>
      <c r="E2" s="57"/>
      <c r="F2" s="57"/>
      <c r="G2" s="57"/>
      <c r="H2" s="57"/>
    </row>
    <row r="3" spans="1:8">
      <c r="A3" s="2"/>
      <c r="B3" s="3"/>
      <c r="C3" s="6"/>
      <c r="D3" s="7"/>
      <c r="E3" s="57"/>
      <c r="F3" s="57"/>
      <c r="G3" s="57"/>
      <c r="H3" s="57"/>
    </row>
    <row r="4" spans="1:8" ht="15" customHeight="1" thickBot="1">
      <c r="A4" s="7" t="s">
        <v>195</v>
      </c>
      <c r="B4" s="155" t="s">
        <v>293</v>
      </c>
      <c r="C4" s="58" t="s">
        <v>73</v>
      </c>
    </row>
    <row r="5" spans="1:8" ht="15" customHeight="1">
      <c r="A5" s="242" t="s">
        <v>6</v>
      </c>
      <c r="B5" s="243"/>
      <c r="C5" s="412" t="str">
        <f>INT((MONTH($B$2))/3)&amp;"Q"&amp;"-"&amp;YEAR($B$2)</f>
        <v>3Q-2022</v>
      </c>
      <c r="D5" s="412" t="str">
        <f>IF(INT(MONTH($B$2))=3,"4"&amp;"Q"&amp;"-"&amp;YEAR($B$2)-1,IF(INT(MONTH($B$2))=6,"1"&amp;"Q"&amp;"-"&amp;YEAR($B$2),IF(INT(MONTH($B$2))=9,"2"&amp;"Q"&amp;"-"&amp;YEAR($B$2),IF(INT(MONTH($B$2))=12,"3"&amp;"Q"&amp;"-"&amp;YEAR($B$2),0))))</f>
        <v>2Q-2022</v>
      </c>
      <c r="E5" s="412" t="str">
        <f>IF(INT(MONTH($B$2))=3,"3"&amp;"Q"&amp;"-"&amp;YEAR($B$2)-1,IF(INT(MONTH($B$2))=6,"4"&amp;"Q"&amp;"-"&amp;YEAR($B$2)-1,IF(INT(MONTH($B$2))=9,"1"&amp;"Q"&amp;"-"&amp;YEAR($B$2),IF(INT(MONTH($B$2))=12,"2"&amp;"Q"&amp;"-"&amp;YEAR($B$2),0))))</f>
        <v>1Q-2022</v>
      </c>
      <c r="F5" s="412" t="str">
        <f>IF(INT(MONTH($B$2))=3,"2"&amp;"Q"&amp;"-"&amp;YEAR($B$2)-1,IF(INT(MONTH($B$2))=6,"3"&amp;"Q"&amp;"-"&amp;YEAR($B$2)-1,IF(INT(MONTH($B$2))=9,"4"&amp;"Q"&amp;"-"&amp;YEAR($B$2)-1,IF(INT(MONTH($B$2))=12,"1"&amp;"Q"&amp;"-"&amp;YEAR($B$2),0))))</f>
        <v>4Q-2021</v>
      </c>
      <c r="G5" s="413" t="str">
        <f>IF(INT(MONTH($B$2))=3,"1"&amp;"Q"&amp;"-"&amp;YEAR($B$2)-1,IF(INT(MONTH($B$2))=6,"2"&amp;"Q"&amp;"-"&amp;YEAR($B$2)-1,IF(INT(MONTH($B$2))=9,"3"&amp;"Q"&amp;"-"&amp;YEAR($B$2)-1,IF(INT(MONTH($B$2))=12,"4"&amp;"Q"&amp;"-"&amp;YEAR($B$2)-1,0))))</f>
        <v>3Q-2021</v>
      </c>
    </row>
    <row r="6" spans="1:8" ht="15" customHeight="1">
      <c r="A6" s="59">
        <v>1</v>
      </c>
      <c r="B6" s="343" t="s">
        <v>297</v>
      </c>
      <c r="C6" s="596">
        <v>2316345344.2600007</v>
      </c>
      <c r="D6" s="597">
        <v>2240819310.4965529</v>
      </c>
      <c r="E6" s="598">
        <v>2267722418.8277125</v>
      </c>
      <c r="F6" s="596">
        <v>1551535443.9435146</v>
      </c>
      <c r="G6" s="599">
        <v>1413143947.7199309</v>
      </c>
    </row>
    <row r="7" spans="1:8" ht="15" customHeight="1">
      <c r="A7" s="59">
        <v>1.1000000000000001</v>
      </c>
      <c r="B7" s="343" t="s">
        <v>477</v>
      </c>
      <c r="C7" s="600">
        <v>2114495637.8257749</v>
      </c>
      <c r="D7" s="601">
        <v>2049265492.2228818</v>
      </c>
      <c r="E7" s="600">
        <v>2103232531.1194913</v>
      </c>
      <c r="F7" s="600">
        <v>1419210638.4882307</v>
      </c>
      <c r="G7" s="602">
        <v>1299153402.9979839</v>
      </c>
    </row>
    <row r="8" spans="1:8">
      <c r="A8" s="59" t="s">
        <v>14</v>
      </c>
      <c r="B8" s="343" t="s">
        <v>194</v>
      </c>
      <c r="C8" s="600">
        <v>42500000</v>
      </c>
      <c r="D8" s="601">
        <v>42500000</v>
      </c>
      <c r="E8" s="600">
        <v>42500000</v>
      </c>
      <c r="F8" s="600">
        <v>42500000</v>
      </c>
      <c r="G8" s="602">
        <v>42500000</v>
      </c>
    </row>
    <row r="9" spans="1:8" ht="15" customHeight="1">
      <c r="A9" s="59">
        <v>1.2</v>
      </c>
      <c r="B9" s="344" t="s">
        <v>193</v>
      </c>
      <c r="C9" s="600">
        <v>201849706.43422592</v>
      </c>
      <c r="D9" s="601">
        <v>191553818.27367109</v>
      </c>
      <c r="E9" s="600">
        <v>164489887.70822111</v>
      </c>
      <c r="F9" s="600">
        <v>132324805.45528381</v>
      </c>
      <c r="G9" s="602">
        <v>113990544.7219469</v>
      </c>
    </row>
    <row r="10" spans="1:8" ht="15" customHeight="1">
      <c r="A10" s="59">
        <v>1.3</v>
      </c>
      <c r="B10" s="343" t="s">
        <v>28</v>
      </c>
      <c r="C10" s="603">
        <v>0</v>
      </c>
      <c r="D10" s="601">
        <v>0</v>
      </c>
      <c r="E10" s="603">
        <v>0</v>
      </c>
      <c r="F10" s="600">
        <v>0</v>
      </c>
      <c r="G10" s="604">
        <v>0</v>
      </c>
    </row>
    <row r="11" spans="1:8" ht="15" customHeight="1">
      <c r="A11" s="59">
        <v>2</v>
      </c>
      <c r="B11" s="343" t="s">
        <v>294</v>
      </c>
      <c r="C11" s="600">
        <v>5241271.5455</v>
      </c>
      <c r="D11" s="601">
        <v>9755490.1973999999</v>
      </c>
      <c r="E11" s="600">
        <v>16737625.80652</v>
      </c>
      <c r="F11" s="600">
        <v>31742221.117800001</v>
      </c>
      <c r="G11" s="602">
        <v>16581835.9473</v>
      </c>
    </row>
    <row r="12" spans="1:8" ht="15" customHeight="1">
      <c r="A12" s="59">
        <v>3</v>
      </c>
      <c r="B12" s="343" t="s">
        <v>295</v>
      </c>
      <c r="C12" s="603">
        <v>123197247</v>
      </c>
      <c r="D12" s="601">
        <v>123197247</v>
      </c>
      <c r="E12" s="603">
        <v>123197247</v>
      </c>
      <c r="F12" s="600">
        <v>123197246.72912499</v>
      </c>
      <c r="G12" s="604">
        <v>117186129</v>
      </c>
    </row>
    <row r="13" spans="1:8" ht="15" customHeight="1" thickBot="1">
      <c r="A13" s="61">
        <v>4</v>
      </c>
      <c r="B13" s="62" t="s">
        <v>296</v>
      </c>
      <c r="C13" s="605">
        <v>2444783862.8055005</v>
      </c>
      <c r="D13" s="606">
        <v>2373772047.693953</v>
      </c>
      <c r="E13" s="607">
        <v>2407657291.6342325</v>
      </c>
      <c r="F13" s="605">
        <v>1706474911.7904396</v>
      </c>
      <c r="G13" s="608">
        <v>1546911912.6672308</v>
      </c>
    </row>
    <row r="14" spans="1:8">
      <c r="B14" s="65"/>
    </row>
    <row r="15" spans="1:8" ht="25.5">
      <c r="B15" s="66" t="s">
        <v>478</v>
      </c>
    </row>
    <row r="16" spans="1:8">
      <c r="B16" s="66"/>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xSplit="1" ySplit="4" topLeftCell="B5" activePane="bottomRight" state="frozen"/>
      <selection activeCell="B9" sqref="B9"/>
      <selection pane="topRight" activeCell="B9" sqref="B9"/>
      <selection pane="bottomLeft" activeCell="B9" sqref="B9"/>
      <selection pane="bottomRight" activeCell="E31" sqref="E31:E32"/>
    </sheetView>
  </sheetViews>
  <sheetFormatPr defaultColWidth="9.140625" defaultRowHeight="14.25"/>
  <cols>
    <col min="1" max="1" width="9.42578125" style="4" bestFit="1" customWidth="1"/>
    <col min="2" max="2" width="65.42578125" style="4" customWidth="1"/>
    <col min="3" max="3" width="38" style="4" bestFit="1" customWidth="1"/>
    <col min="4" max="16384" width="9.140625" style="5"/>
  </cols>
  <sheetData>
    <row r="1" spans="1:3">
      <c r="A1" s="2" t="s">
        <v>30</v>
      </c>
      <c r="B1" s="3" t="str">
        <f>'Info '!C2</f>
        <v>JSC "BASISBANK"</v>
      </c>
    </row>
    <row r="2" spans="1:3">
      <c r="A2" s="2" t="s">
        <v>31</v>
      </c>
      <c r="B2" s="414">
        <f>'1. key ratios '!B2</f>
        <v>44834</v>
      </c>
    </row>
    <row r="4" spans="1:3" ht="27.95" customHeight="1" thickBot="1">
      <c r="A4" s="67" t="s">
        <v>80</v>
      </c>
      <c r="B4" s="68" t="s">
        <v>264</v>
      </c>
      <c r="C4" s="69"/>
    </row>
    <row r="5" spans="1:3">
      <c r="A5" s="70"/>
      <c r="B5" s="406" t="s">
        <v>81</v>
      </c>
      <c r="C5" s="407" t="s">
        <v>490</v>
      </c>
    </row>
    <row r="6" spans="1:3">
      <c r="A6" s="71">
        <v>1</v>
      </c>
      <c r="B6" s="72" t="s">
        <v>734</v>
      </c>
      <c r="C6" s="73" t="s">
        <v>739</v>
      </c>
    </row>
    <row r="7" spans="1:3">
      <c r="A7" s="71">
        <v>2</v>
      </c>
      <c r="B7" s="72" t="s">
        <v>735</v>
      </c>
      <c r="C7" s="73" t="s">
        <v>740</v>
      </c>
    </row>
    <row r="8" spans="1:3">
      <c r="A8" s="71">
        <v>3</v>
      </c>
      <c r="B8" s="72" t="s">
        <v>736</v>
      </c>
      <c r="C8" s="73" t="s">
        <v>741</v>
      </c>
    </row>
    <row r="9" spans="1:3">
      <c r="A9" s="71">
        <v>4</v>
      </c>
      <c r="B9" s="72" t="s">
        <v>737</v>
      </c>
      <c r="C9" s="73" t="s">
        <v>741</v>
      </c>
    </row>
    <row r="10" spans="1:3">
      <c r="A10" s="71">
        <v>5</v>
      </c>
      <c r="B10" s="72" t="s">
        <v>738</v>
      </c>
      <c r="C10" s="73" t="s">
        <v>739</v>
      </c>
    </row>
    <row r="11" spans="1:3">
      <c r="A11" s="71"/>
      <c r="B11" s="72"/>
      <c r="C11" s="73"/>
    </row>
    <row r="12" spans="1:3">
      <c r="A12" s="71"/>
      <c r="B12" s="408"/>
      <c r="C12" s="409"/>
    </row>
    <row r="13" spans="1:3">
      <c r="A13" s="71"/>
      <c r="B13" s="410" t="s">
        <v>82</v>
      </c>
      <c r="C13" s="411" t="s">
        <v>491</v>
      </c>
    </row>
    <row r="14" spans="1:3">
      <c r="A14" s="71">
        <v>1</v>
      </c>
      <c r="B14" s="72" t="s">
        <v>742</v>
      </c>
      <c r="C14" s="74" t="s">
        <v>749</v>
      </c>
    </row>
    <row r="15" spans="1:3">
      <c r="A15" s="71">
        <v>2</v>
      </c>
      <c r="B15" s="72" t="s">
        <v>743</v>
      </c>
      <c r="C15" s="74" t="s">
        <v>750</v>
      </c>
    </row>
    <row r="16" spans="1:3">
      <c r="A16" s="71">
        <v>3</v>
      </c>
      <c r="B16" s="72" t="s">
        <v>744</v>
      </c>
      <c r="C16" s="74" t="s">
        <v>751</v>
      </c>
    </row>
    <row r="17" spans="1:3">
      <c r="A17" s="71">
        <v>4</v>
      </c>
      <c r="B17" s="72" t="s">
        <v>745</v>
      </c>
      <c r="C17" s="74" t="s">
        <v>752</v>
      </c>
    </row>
    <row r="18" spans="1:3">
      <c r="A18" s="71">
        <v>5</v>
      </c>
      <c r="B18" s="72" t="s">
        <v>746</v>
      </c>
      <c r="C18" s="74" t="s">
        <v>753</v>
      </c>
    </row>
    <row r="19" spans="1:3">
      <c r="A19" s="71">
        <v>6</v>
      </c>
      <c r="B19" s="72" t="s">
        <v>747</v>
      </c>
      <c r="C19" s="74" t="s">
        <v>754</v>
      </c>
    </row>
    <row r="20" spans="1:3">
      <c r="A20" s="71">
        <v>7</v>
      </c>
      <c r="B20" s="72" t="s">
        <v>748</v>
      </c>
      <c r="C20" s="74" t="s">
        <v>755</v>
      </c>
    </row>
    <row r="21" spans="1:3" ht="15.75" customHeight="1">
      <c r="A21" s="71"/>
      <c r="B21" s="72"/>
      <c r="C21" s="75"/>
    </row>
    <row r="22" spans="1:3" ht="30" customHeight="1">
      <c r="A22" s="71"/>
      <c r="B22" s="688" t="s">
        <v>83</v>
      </c>
      <c r="C22" s="689"/>
    </row>
    <row r="23" spans="1:3">
      <c r="A23" s="71">
        <v>1</v>
      </c>
      <c r="B23" s="72" t="s">
        <v>756</v>
      </c>
      <c r="C23" s="609">
        <v>0.91598172861293459</v>
      </c>
    </row>
    <row r="24" spans="1:3" ht="15.75" customHeight="1">
      <c r="A24" s="71">
        <v>2</v>
      </c>
      <c r="B24" s="72" t="s">
        <v>757</v>
      </c>
      <c r="C24" s="609">
        <v>6.9155295356997867E-2</v>
      </c>
    </row>
    <row r="25" spans="1:3" ht="29.25" customHeight="1">
      <c r="A25" s="71"/>
      <c r="B25" s="688" t="s">
        <v>84</v>
      </c>
      <c r="C25" s="689"/>
    </row>
    <row r="26" spans="1:3">
      <c r="A26" s="71">
        <v>1</v>
      </c>
      <c r="B26" s="72" t="s">
        <v>758</v>
      </c>
      <c r="C26" s="610">
        <v>0.91561533592148947</v>
      </c>
    </row>
    <row r="27" spans="1:3" ht="15" thickBot="1">
      <c r="A27" s="76">
        <v>2</v>
      </c>
      <c r="B27" s="77" t="s">
        <v>757</v>
      </c>
      <c r="C27" s="611">
        <v>6.9155295356997867E-2</v>
      </c>
    </row>
  </sheetData>
  <mergeCells count="2">
    <mergeCell ref="B25:C25"/>
    <mergeCell ref="B22:C22"/>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J24" sqref="J24"/>
    </sheetView>
  </sheetViews>
  <sheetFormatPr defaultColWidth="9.140625" defaultRowHeight="14.25"/>
  <cols>
    <col min="1" max="1" width="9.42578125" style="4" bestFit="1" customWidth="1"/>
    <col min="2" max="2" width="47.42578125" style="4" customWidth="1"/>
    <col min="3" max="3" width="28" style="4" customWidth="1"/>
    <col min="4" max="4" width="22.42578125" style="4" customWidth="1"/>
    <col min="5" max="5" width="22.28515625" style="4" customWidth="1"/>
    <col min="6" max="6" width="12" style="5" bestFit="1" customWidth="1"/>
    <col min="7" max="7" width="12.42578125" style="5" bestFit="1" customWidth="1"/>
    <col min="8" max="16384" width="9.140625" style="5"/>
  </cols>
  <sheetData>
    <row r="1" spans="1:7">
      <c r="A1" s="286" t="s">
        <v>30</v>
      </c>
      <c r="B1" s="3" t="str">
        <f>'Info '!C2</f>
        <v>JSC "BASISBANK"</v>
      </c>
      <c r="C1" s="91"/>
      <c r="D1" s="91"/>
      <c r="E1" s="91"/>
      <c r="F1" s="15"/>
    </row>
    <row r="2" spans="1:7" s="78" customFormat="1" ht="15.75" customHeight="1">
      <c r="A2" s="286" t="s">
        <v>31</v>
      </c>
      <c r="B2" s="414">
        <f>'1. key ratios '!B2</f>
        <v>44834</v>
      </c>
    </row>
    <row r="3" spans="1:7" s="78" customFormat="1" ht="15.75" customHeight="1">
      <c r="A3" s="286"/>
    </row>
    <row r="4" spans="1:7" s="78" customFormat="1" ht="15.75" customHeight="1" thickBot="1">
      <c r="A4" s="287" t="s">
        <v>199</v>
      </c>
      <c r="B4" s="694" t="s">
        <v>343</v>
      </c>
      <c r="C4" s="695"/>
      <c r="D4" s="695"/>
      <c r="E4" s="695"/>
    </row>
    <row r="5" spans="1:7" s="82" customFormat="1" ht="17.45" customHeight="1">
      <c r="A5" s="227"/>
      <c r="B5" s="228"/>
      <c r="C5" s="80" t="s">
        <v>0</v>
      </c>
      <c r="D5" s="80" t="s">
        <v>1</v>
      </c>
      <c r="E5" s="81" t="s">
        <v>2</v>
      </c>
    </row>
    <row r="6" spans="1:7" s="15" customFormat="1" ht="14.45" customHeight="1">
      <c r="A6" s="288"/>
      <c r="B6" s="690" t="s">
        <v>350</v>
      </c>
      <c r="C6" s="690" t="s">
        <v>90</v>
      </c>
      <c r="D6" s="692" t="s">
        <v>198</v>
      </c>
      <c r="E6" s="693"/>
      <c r="G6" s="5"/>
    </row>
    <row r="7" spans="1:7" s="15" customFormat="1" ht="99.6" customHeight="1">
      <c r="A7" s="288"/>
      <c r="B7" s="691"/>
      <c r="C7" s="690"/>
      <c r="D7" s="324" t="s">
        <v>197</v>
      </c>
      <c r="E7" s="325" t="s">
        <v>351</v>
      </c>
      <c r="G7" s="5"/>
    </row>
    <row r="8" spans="1:7">
      <c r="A8" s="289">
        <v>1</v>
      </c>
      <c r="B8" s="326" t="s">
        <v>35</v>
      </c>
      <c r="C8" s="612">
        <v>76155656.447799996</v>
      </c>
      <c r="D8" s="612"/>
      <c r="E8" s="613">
        <v>76155656.447799996</v>
      </c>
      <c r="F8" s="15"/>
    </row>
    <row r="9" spans="1:7">
      <c r="A9" s="289">
        <v>2</v>
      </c>
      <c r="B9" s="326" t="s">
        <v>36</v>
      </c>
      <c r="C9" s="612">
        <v>210752895.8134</v>
      </c>
      <c r="D9" s="612"/>
      <c r="E9" s="613">
        <v>210752895.8134</v>
      </c>
      <c r="F9" s="15"/>
    </row>
    <row r="10" spans="1:7">
      <c r="A10" s="289">
        <v>3</v>
      </c>
      <c r="B10" s="326" t="s">
        <v>37</v>
      </c>
      <c r="C10" s="612">
        <v>156489982.86500001</v>
      </c>
      <c r="D10" s="612"/>
      <c r="E10" s="613">
        <v>156489982.86500001</v>
      </c>
      <c r="F10" s="15"/>
    </row>
    <row r="11" spans="1:7">
      <c r="A11" s="289">
        <v>4</v>
      </c>
      <c r="B11" s="326" t="s">
        <v>38</v>
      </c>
      <c r="C11" s="612">
        <v>125220830</v>
      </c>
      <c r="D11" s="612"/>
      <c r="E11" s="613">
        <v>125220830</v>
      </c>
      <c r="F11" s="15"/>
    </row>
    <row r="12" spans="1:7">
      <c r="A12" s="289">
        <v>5</v>
      </c>
      <c r="B12" s="326" t="s">
        <v>39</v>
      </c>
      <c r="C12" s="612">
        <v>219041045.70000002</v>
      </c>
      <c r="D12" s="612"/>
      <c r="E12" s="613">
        <v>219041045.70000002</v>
      </c>
      <c r="F12" s="15"/>
    </row>
    <row r="13" spans="1:7">
      <c r="A13" s="289">
        <v>6.1</v>
      </c>
      <c r="B13" s="327" t="s">
        <v>40</v>
      </c>
      <c r="C13" s="614">
        <v>2043006348.2070999</v>
      </c>
      <c r="D13" s="612"/>
      <c r="E13" s="613">
        <v>2043006348.2070999</v>
      </c>
      <c r="F13" s="15"/>
    </row>
    <row r="14" spans="1:7">
      <c r="A14" s="615">
        <v>6.2</v>
      </c>
      <c r="B14" s="616" t="s">
        <v>41</v>
      </c>
      <c r="C14" s="617">
        <v>-81876169.583700001</v>
      </c>
      <c r="D14" s="618"/>
      <c r="E14" s="619">
        <v>-81876169.583700001</v>
      </c>
      <c r="F14" s="15"/>
    </row>
    <row r="15" spans="1:7">
      <c r="A15" s="289">
        <v>6</v>
      </c>
      <c r="B15" s="326" t="s">
        <v>42</v>
      </c>
      <c r="C15" s="612">
        <v>1961130178.6234</v>
      </c>
      <c r="D15" s="612"/>
      <c r="E15" s="613">
        <v>1961130178.6234</v>
      </c>
      <c r="F15" s="15"/>
    </row>
    <row r="16" spans="1:7">
      <c r="A16" s="289">
        <v>7</v>
      </c>
      <c r="B16" s="326" t="s">
        <v>43</v>
      </c>
      <c r="C16" s="612">
        <v>23204222.642700002</v>
      </c>
      <c r="D16" s="612"/>
      <c r="E16" s="613">
        <v>23204222.642700002</v>
      </c>
      <c r="F16" s="15"/>
    </row>
    <row r="17" spans="1:7">
      <c r="A17" s="289">
        <v>8</v>
      </c>
      <c r="B17" s="326" t="s">
        <v>196</v>
      </c>
      <c r="C17" s="612">
        <v>8386103.6699999999</v>
      </c>
      <c r="D17" s="612"/>
      <c r="E17" s="613">
        <v>8386103.6699999999</v>
      </c>
      <c r="F17" s="290"/>
      <c r="G17" s="85"/>
    </row>
    <row r="18" spans="1:7">
      <c r="A18" s="289">
        <v>9</v>
      </c>
      <c r="B18" s="326" t="s">
        <v>44</v>
      </c>
      <c r="C18" s="612">
        <v>17062704.66</v>
      </c>
      <c r="D18" s="612"/>
      <c r="E18" s="613">
        <v>17062704.66</v>
      </c>
      <c r="F18" s="15"/>
      <c r="G18" s="85"/>
    </row>
    <row r="19" spans="1:7">
      <c r="A19" s="289">
        <v>10</v>
      </c>
      <c r="B19" s="326" t="s">
        <v>45</v>
      </c>
      <c r="C19" s="612">
        <v>66145005.780000001</v>
      </c>
      <c r="D19" s="612">
        <v>21733208.170000002</v>
      </c>
      <c r="E19" s="613">
        <v>44411797.609999999</v>
      </c>
      <c r="F19" s="15"/>
      <c r="G19" s="85"/>
    </row>
    <row r="20" spans="1:7">
      <c r="A20" s="289">
        <v>11</v>
      </c>
      <c r="B20" s="326" t="s">
        <v>46</v>
      </c>
      <c r="C20" s="612">
        <v>44936338.694300003</v>
      </c>
      <c r="D20" s="612"/>
      <c r="E20" s="613">
        <v>44936338.694300003</v>
      </c>
      <c r="F20" s="15"/>
    </row>
    <row r="21" spans="1:7" ht="26.25" thickBot="1">
      <c r="A21" s="174"/>
      <c r="B21" s="291" t="s">
        <v>353</v>
      </c>
      <c r="C21" s="229">
        <f>SUM(C8:C12,C15:C20)</f>
        <v>2908524964.8966007</v>
      </c>
      <c r="D21" s="229">
        <f>SUM(D8:D12,D15:D20)</f>
        <v>21733208.170000002</v>
      </c>
      <c r="E21" s="328">
        <f>SUM(E8:E12,E15:E20)</f>
        <v>2886791756.7266006</v>
      </c>
    </row>
    <row r="22" spans="1:7">
      <c r="A22" s="5"/>
      <c r="B22" s="5"/>
      <c r="C22" s="5"/>
      <c r="D22" s="5"/>
      <c r="E22" s="5"/>
    </row>
    <row r="23" spans="1:7">
      <c r="A23" s="5"/>
      <c r="B23" s="5"/>
      <c r="C23" s="5"/>
      <c r="D23" s="5"/>
      <c r="E23" s="5"/>
    </row>
    <row r="25" spans="1:7" s="4" customFormat="1">
      <c r="B25" s="86"/>
      <c r="F25" s="5"/>
      <c r="G25" s="5"/>
    </row>
    <row r="26" spans="1:7" s="4" customFormat="1">
      <c r="B26" s="86"/>
      <c r="F26" s="5"/>
      <c r="G26" s="5"/>
    </row>
    <row r="27" spans="1:7" s="4" customFormat="1">
      <c r="B27" s="86"/>
      <c r="F27" s="5"/>
      <c r="G27" s="5"/>
    </row>
    <row r="28" spans="1:7" s="4" customFormat="1">
      <c r="B28" s="86"/>
      <c r="F28" s="5"/>
      <c r="G28" s="5"/>
    </row>
    <row r="29" spans="1:7" s="4" customFormat="1">
      <c r="B29" s="86"/>
      <c r="F29" s="5"/>
      <c r="G29" s="5"/>
    </row>
    <row r="30" spans="1:7" s="4" customFormat="1">
      <c r="B30" s="86"/>
      <c r="F30" s="5"/>
      <c r="G30" s="5"/>
    </row>
    <row r="31" spans="1:7" s="4" customFormat="1">
      <c r="B31" s="86"/>
      <c r="F31" s="5"/>
      <c r="G31" s="5"/>
    </row>
    <row r="32" spans="1:7" s="4" customFormat="1">
      <c r="B32" s="86"/>
      <c r="F32" s="5"/>
      <c r="G32" s="5"/>
    </row>
    <row r="33" spans="2:7" s="4" customFormat="1">
      <c r="B33" s="86"/>
      <c r="F33" s="5"/>
      <c r="G33" s="5"/>
    </row>
    <row r="34" spans="2:7" s="4" customFormat="1">
      <c r="B34" s="86"/>
      <c r="F34" s="5"/>
      <c r="G34" s="5"/>
    </row>
    <row r="35" spans="2:7" s="4" customFormat="1">
      <c r="B35" s="86"/>
      <c r="F35" s="5"/>
      <c r="G35" s="5"/>
    </row>
    <row r="36" spans="2:7" s="4" customFormat="1">
      <c r="B36" s="86"/>
      <c r="F36" s="5"/>
      <c r="G36" s="5"/>
    </row>
    <row r="37" spans="2:7" s="4" customFormat="1">
      <c r="B37" s="86"/>
      <c r="F37" s="5"/>
      <c r="G37"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xSplit="1" ySplit="4" topLeftCell="B5" activePane="bottomRight" state="frozen"/>
      <selection activeCell="B15" sqref="B15"/>
      <selection pane="topRight" activeCell="B15" sqref="B15"/>
      <selection pane="bottomLeft" activeCell="B15" sqref="B15"/>
      <selection pane="bottomRight" activeCell="B15" sqref="B15"/>
    </sheetView>
  </sheetViews>
  <sheetFormatPr defaultColWidth="9.140625" defaultRowHeight="12.75" outlineLevelRow="1"/>
  <cols>
    <col min="1" max="1" width="9.42578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42578125" style="4" bestFit="1" customWidth="1"/>
    <col min="10" max="16384" width="9.140625" style="4"/>
  </cols>
  <sheetData>
    <row r="1" spans="1:6">
      <c r="A1" s="2" t="s">
        <v>30</v>
      </c>
      <c r="B1" s="3" t="str">
        <f>'Info '!C2</f>
        <v>JSC "BASISBANK"</v>
      </c>
    </row>
    <row r="2" spans="1:6" s="78" customFormat="1" ht="15.75" customHeight="1">
      <c r="A2" s="2" t="s">
        <v>31</v>
      </c>
      <c r="B2" s="414">
        <f>'1. key ratios '!B2</f>
        <v>44834</v>
      </c>
      <c r="C2" s="4"/>
      <c r="D2" s="4"/>
      <c r="E2" s="4"/>
      <c r="F2" s="4"/>
    </row>
    <row r="3" spans="1:6" s="78" customFormat="1" ht="15.75" customHeight="1">
      <c r="C3" s="4"/>
      <c r="D3" s="4"/>
      <c r="E3" s="4"/>
      <c r="F3" s="4"/>
    </row>
    <row r="4" spans="1:6" s="78" customFormat="1" ht="13.5" thickBot="1">
      <c r="A4" s="78" t="s">
        <v>85</v>
      </c>
      <c r="B4" s="292" t="s">
        <v>330</v>
      </c>
      <c r="C4" s="79" t="s">
        <v>73</v>
      </c>
      <c r="D4" s="4"/>
      <c r="E4" s="4"/>
      <c r="F4" s="4"/>
    </row>
    <row r="5" spans="1:6">
      <c r="A5" s="234">
        <v>1</v>
      </c>
      <c r="B5" s="293" t="s">
        <v>352</v>
      </c>
      <c r="C5" s="620">
        <f>'7. LI1 '!E21</f>
        <v>2886791756.7266006</v>
      </c>
    </row>
    <row r="6" spans="1:6" s="235" customFormat="1">
      <c r="A6" s="87">
        <v>2.1</v>
      </c>
      <c r="B6" s="231" t="s">
        <v>331</v>
      </c>
      <c r="C6" s="621">
        <v>380581100.19960272</v>
      </c>
    </row>
    <row r="7" spans="1:6" s="65" customFormat="1" outlineLevel="1">
      <c r="A7" s="59">
        <v>2.2000000000000002</v>
      </c>
      <c r="B7" s="60" t="s">
        <v>332</v>
      </c>
      <c r="C7" s="622">
        <v>0</v>
      </c>
    </row>
    <row r="8" spans="1:6" s="65" customFormat="1" ht="25.5">
      <c r="A8" s="59">
        <v>3</v>
      </c>
      <c r="B8" s="232" t="s">
        <v>333</v>
      </c>
      <c r="C8" s="623">
        <f>SUM(C5:C7)</f>
        <v>3267372856.9262033</v>
      </c>
    </row>
    <row r="9" spans="1:6" s="235" customFormat="1">
      <c r="A9" s="87">
        <v>4</v>
      </c>
      <c r="B9" s="89" t="s">
        <v>87</v>
      </c>
      <c r="C9" s="621">
        <v>35104401.359800003</v>
      </c>
    </row>
    <row r="10" spans="1:6" s="65" customFormat="1" outlineLevel="1">
      <c r="A10" s="59">
        <v>5.0999999999999996</v>
      </c>
      <c r="B10" s="60" t="s">
        <v>334</v>
      </c>
      <c r="C10" s="625">
        <v>-161260342.33795142</v>
      </c>
    </row>
    <row r="11" spans="1:6" s="65" customFormat="1" outlineLevel="1">
      <c r="A11" s="59">
        <v>5.2</v>
      </c>
      <c r="B11" s="60" t="s">
        <v>335</v>
      </c>
      <c r="C11" s="622">
        <v>0</v>
      </c>
    </row>
    <row r="12" spans="1:6" s="65" customFormat="1">
      <c r="A12" s="59">
        <v>6</v>
      </c>
      <c r="B12" s="230" t="s">
        <v>479</v>
      </c>
      <c r="C12" s="622">
        <v>0</v>
      </c>
    </row>
    <row r="13" spans="1:6" s="65" customFormat="1" ht="13.5" thickBot="1">
      <c r="A13" s="61">
        <v>7</v>
      </c>
      <c r="B13" s="233" t="s">
        <v>281</v>
      </c>
      <c r="C13" s="624">
        <f>SUM(C8:C12)</f>
        <v>3141216915.9480515</v>
      </c>
    </row>
    <row r="15" spans="1:6">
      <c r="A15" s="249"/>
      <c r="B15" s="66"/>
    </row>
    <row r="16" spans="1:6">
      <c r="A16" s="249"/>
      <c r="B16" s="249"/>
    </row>
    <row r="17" spans="1:5" ht="15">
      <c r="A17" s="244"/>
      <c r="B17" s="245"/>
      <c r="C17" s="249"/>
      <c r="D17" s="249"/>
      <c r="E17" s="249"/>
    </row>
    <row r="18" spans="1:5" ht="15">
      <c r="A18" s="250"/>
      <c r="B18" s="251"/>
      <c r="C18" s="249"/>
      <c r="D18" s="249"/>
      <c r="E18" s="249"/>
    </row>
    <row r="19" spans="1:5">
      <c r="A19" s="252"/>
      <c r="B19" s="246"/>
      <c r="C19" s="249"/>
      <c r="D19" s="249"/>
      <c r="E19" s="249"/>
    </row>
    <row r="20" spans="1:5">
      <c r="A20" s="253"/>
      <c r="B20" s="247"/>
      <c r="C20" s="249"/>
      <c r="D20" s="249"/>
      <c r="E20" s="249"/>
    </row>
    <row r="21" spans="1:5">
      <c r="A21" s="253"/>
      <c r="B21" s="251"/>
      <c r="C21" s="249"/>
      <c r="D21" s="249"/>
      <c r="E21" s="249"/>
    </row>
    <row r="22" spans="1:5">
      <c r="A22" s="252"/>
      <c r="B22" s="248"/>
      <c r="C22" s="249"/>
      <c r="D22" s="249"/>
      <c r="E22" s="249"/>
    </row>
    <row r="23" spans="1:5">
      <c r="A23" s="253"/>
      <c r="B23" s="247"/>
      <c r="C23" s="249"/>
      <c r="D23" s="249"/>
      <c r="E23" s="249"/>
    </row>
    <row r="24" spans="1:5">
      <c r="A24" s="253"/>
      <c r="B24" s="247"/>
      <c r="C24" s="249"/>
      <c r="D24" s="249"/>
      <c r="E24" s="249"/>
    </row>
    <row r="25" spans="1:5">
      <c r="A25" s="253"/>
      <c r="B25" s="254"/>
      <c r="C25" s="249"/>
      <c r="D25" s="249"/>
      <c r="E25" s="249"/>
    </row>
    <row r="26" spans="1:5">
      <c r="A26" s="253"/>
      <c r="B26" s="251"/>
      <c r="C26" s="249"/>
      <c r="D26" s="249"/>
      <c r="E26" s="249"/>
    </row>
    <row r="27" spans="1:5">
      <c r="A27" s="249"/>
      <c r="B27" s="255"/>
      <c r="C27" s="249"/>
      <c r="D27" s="249"/>
      <c r="E27" s="249"/>
    </row>
    <row r="28" spans="1:5">
      <c r="A28" s="249"/>
      <c r="B28" s="255"/>
      <c r="C28" s="249"/>
      <c r="D28" s="249"/>
      <c r="E28" s="249"/>
    </row>
    <row r="29" spans="1:5">
      <c r="A29" s="249"/>
      <c r="B29" s="255"/>
      <c r="C29" s="249"/>
      <c r="D29" s="249"/>
      <c r="E29" s="249"/>
    </row>
    <row r="30" spans="1:5">
      <c r="A30" s="249"/>
      <c r="B30" s="255"/>
      <c r="C30" s="249"/>
      <c r="D30" s="249"/>
      <c r="E30" s="249"/>
    </row>
    <row r="31" spans="1:5">
      <c r="A31" s="249"/>
      <c r="B31" s="255"/>
      <c r="C31" s="249"/>
      <c r="D31" s="249"/>
      <c r="E31" s="249"/>
    </row>
    <row r="32" spans="1:5">
      <c r="A32" s="249"/>
      <c r="B32" s="255"/>
      <c r="C32" s="249"/>
      <c r="D32" s="249"/>
      <c r="E32" s="249"/>
    </row>
    <row r="33" spans="1:5">
      <c r="A33" s="249"/>
      <c r="B33" s="255"/>
      <c r="C33" s="249"/>
      <c r="D33" s="249"/>
      <c r="E33" s="249"/>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EIFZrjrUxNMTZGQovktVWbj4tLpr9aFpDEiEGM2VpFE=</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hKWN3CPNdo7Fn0ABueMkaGocI/CgloqmhEIx6YWmGsE=</DigestValue>
    </Reference>
  </SignedInfo>
  <SignatureValue>yGNL99067rRc5HU32vcVHo43br2czRt/tQb5CgeIB6lG7HCnKHCWKSmyEobsdoFil89zWdgJRMaI
Sb6BE+RszJGCHIGdaguhdWP+5LXXhSGI8kQhofgaaiV+1rwkI7YfmlugnB50LjRm5x/oJcUfMBNC
hs4OOzJqaDW122AUv4rovRDOlGhXJTdV/rH9mOuynb7W8F2nYD0jDGrTEY/ytsXN1F5Q1NcH6ikd
1IBBJ5sszADB0C7su8TdnRLDvgARFs+V/LqzzIKr40mhx0Fm43+PibpAbnMi4aooQT28wzNmwm5X
tOn5JqxW4UTmdrjkhgI2y0BfjoyT5Dez2ZwWuA==</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d6X3Z+xRGGSqNQONV1Rlx0mHAvf+83l067NMBeFI9MU=</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LtR1oLpK0mIQeaEcHA1nKZBK4JwtakBKB/qrrEgSa5Y=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nkMbbJc8vbFt7dFz6j9AuB7K5MBCK+94Jrznn88k5Lw=</DigestValue>
      </Reference>
      <Reference URI="/xl/styles.xml?ContentType=application/vnd.openxmlformats-officedocument.spreadsheetml.styles+xml">
        <DigestMethod Algorithm="http://www.w3.org/2001/04/xmlenc#sha256"/>
        <DigestValue>kZfcti9S/B1RwHDq4S/3AkM61faIMn4lxqaWmLFZHFU=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3i212OElO2W8iXVeTFgRQKCYh2geLf+O6GqiHUkVf7c=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xYfAlRhfalVqqUOrjtVRvCKGM6DPzXmRCmK2nFRsxPo=</DigestValue>
      </Reference>
      <Reference URI="/xl/worksheets/sheet10.xml?ContentType=application/vnd.openxmlformats-officedocument.spreadsheetml.worksheet+xml">
        <DigestMethod Algorithm="http://www.w3.org/2001/04/xmlenc#sha256"/>
        <DigestValue>aZK/+I67axcwiwk0nEu8n28l8kFFcolWDSC5h8fQNAo=</DigestValue>
      </Reference>
      <Reference URI="/xl/worksheets/sheet11.xml?ContentType=application/vnd.openxmlformats-officedocument.spreadsheetml.worksheet+xml">
        <DigestMethod Algorithm="http://www.w3.org/2001/04/xmlenc#sha256"/>
        <DigestValue>mjdzgBny3MywwxaxZkMIhgTyayRjy00ACTmX1Gsvkg8=</DigestValue>
      </Reference>
      <Reference URI="/xl/worksheets/sheet12.xml?ContentType=application/vnd.openxmlformats-officedocument.spreadsheetml.worksheet+xml">
        <DigestMethod Algorithm="http://www.w3.org/2001/04/xmlenc#sha256"/>
        <DigestValue>jX6KQYm1Bm92MEt3DqVMBWaa2RwckKEtMpK9Cc9gs6g=</DigestValue>
      </Reference>
      <Reference URI="/xl/worksheets/sheet13.xml?ContentType=application/vnd.openxmlformats-officedocument.spreadsheetml.worksheet+xml">
        <DigestMethod Algorithm="http://www.w3.org/2001/04/xmlenc#sha256"/>
        <DigestValue>DXv3QIDO6MI5Hfv2pGkKeATq/CrFlr2mcDAF6O53A48=</DigestValue>
      </Reference>
      <Reference URI="/xl/worksheets/sheet14.xml?ContentType=application/vnd.openxmlformats-officedocument.spreadsheetml.worksheet+xml">
        <DigestMethod Algorithm="http://www.w3.org/2001/04/xmlenc#sha256"/>
        <DigestValue>/q5aWgh6nUKVPQE6MYSVAtEmi57+KEGI8AeW4C8ctcg=</DigestValue>
      </Reference>
      <Reference URI="/xl/worksheets/sheet15.xml?ContentType=application/vnd.openxmlformats-officedocument.spreadsheetml.worksheet+xml">
        <DigestMethod Algorithm="http://www.w3.org/2001/04/xmlenc#sha256"/>
        <DigestValue>fXDOjAJpbba9QcmsNpbmOCVKmzqmoCsiAJZNuEilj5I=</DigestValue>
      </Reference>
      <Reference URI="/xl/worksheets/sheet16.xml?ContentType=application/vnd.openxmlformats-officedocument.spreadsheetml.worksheet+xml">
        <DigestMethod Algorithm="http://www.w3.org/2001/04/xmlenc#sha256"/>
        <DigestValue>CZ/XJUnHVJ5MY3R7iKwslx4O6UT8A7bqV6kpZWtboNA=</DigestValue>
      </Reference>
      <Reference URI="/xl/worksheets/sheet17.xml?ContentType=application/vnd.openxmlformats-officedocument.spreadsheetml.worksheet+xml">
        <DigestMethod Algorithm="http://www.w3.org/2001/04/xmlenc#sha256"/>
        <DigestValue>5j/ih/5J3euzUQQHttZ9u7u8qiXurwDyq5WGlmOu3/8=</DigestValue>
      </Reference>
      <Reference URI="/xl/worksheets/sheet18.xml?ContentType=application/vnd.openxmlformats-officedocument.spreadsheetml.worksheet+xml">
        <DigestMethod Algorithm="http://www.w3.org/2001/04/xmlenc#sha256"/>
        <DigestValue>puwhyinzqkeq3WhigMTPhWRuhoc/Hd1j4p3xNdOaksw=</DigestValue>
      </Reference>
      <Reference URI="/xl/worksheets/sheet19.xml?ContentType=application/vnd.openxmlformats-officedocument.spreadsheetml.worksheet+xml">
        <DigestMethod Algorithm="http://www.w3.org/2001/04/xmlenc#sha256"/>
        <DigestValue>PeSdJ3hEWTMI95AFYE9x/Q9CjoLrEpokVT4RurcZiHs=</DigestValue>
      </Reference>
      <Reference URI="/xl/worksheets/sheet2.xml?ContentType=application/vnd.openxmlformats-officedocument.spreadsheetml.worksheet+xml">
        <DigestMethod Algorithm="http://www.w3.org/2001/04/xmlenc#sha256"/>
        <DigestValue>YUg+OrWXWrM8peYNYFiD54yr1xCv4FWepUhtF+GzRyg=</DigestValue>
      </Reference>
      <Reference URI="/xl/worksheets/sheet20.xml?ContentType=application/vnd.openxmlformats-officedocument.spreadsheetml.worksheet+xml">
        <DigestMethod Algorithm="http://www.w3.org/2001/04/xmlenc#sha256"/>
        <DigestValue>uByOJuqfWcJV71mSInILc/105uK7F16Vw+fLxwTl7Rw=</DigestValue>
      </Reference>
      <Reference URI="/xl/worksheets/sheet21.xml?ContentType=application/vnd.openxmlformats-officedocument.spreadsheetml.worksheet+xml">
        <DigestMethod Algorithm="http://www.w3.org/2001/04/xmlenc#sha256"/>
        <DigestValue>waOlP7NBPC5DljAIkPgPe5g6Td2Imr4NH+BdKvQXZ0k=</DigestValue>
      </Reference>
      <Reference URI="/xl/worksheets/sheet22.xml?ContentType=application/vnd.openxmlformats-officedocument.spreadsheetml.worksheet+xml">
        <DigestMethod Algorithm="http://www.w3.org/2001/04/xmlenc#sha256"/>
        <DigestValue>EcS8QQ+m0U0qJunaEkUzmYcboQDt90OYzvA8ob3e6as=</DigestValue>
      </Reference>
      <Reference URI="/xl/worksheets/sheet23.xml?ContentType=application/vnd.openxmlformats-officedocument.spreadsheetml.worksheet+xml">
        <DigestMethod Algorithm="http://www.w3.org/2001/04/xmlenc#sha256"/>
        <DigestValue>p/bc3ytsMhBNz4j1+HOI3u/25xQ4/8SVK5pKc47d6xA=</DigestValue>
      </Reference>
      <Reference URI="/xl/worksheets/sheet24.xml?ContentType=application/vnd.openxmlformats-officedocument.spreadsheetml.worksheet+xml">
        <DigestMethod Algorithm="http://www.w3.org/2001/04/xmlenc#sha256"/>
        <DigestValue>ZkZ5bxtRDwnQDF8rVQ8qrh4XnsqT4xmwmo7fRs7RfRc=</DigestValue>
      </Reference>
      <Reference URI="/xl/worksheets/sheet25.xml?ContentType=application/vnd.openxmlformats-officedocument.spreadsheetml.worksheet+xml">
        <DigestMethod Algorithm="http://www.w3.org/2001/04/xmlenc#sha256"/>
        <DigestValue>RmaSIO5jOOiQT46R9ECSRHNI27jt4+2oCA8silt+bHk=</DigestValue>
      </Reference>
      <Reference URI="/xl/worksheets/sheet26.xml?ContentType=application/vnd.openxmlformats-officedocument.spreadsheetml.worksheet+xml">
        <DigestMethod Algorithm="http://www.w3.org/2001/04/xmlenc#sha256"/>
        <DigestValue>+MZ03KAnWPR6OmkUX33pXurUzhrzPbFgo+D1T85XIvI=</DigestValue>
      </Reference>
      <Reference URI="/xl/worksheets/sheet27.xml?ContentType=application/vnd.openxmlformats-officedocument.spreadsheetml.worksheet+xml">
        <DigestMethod Algorithm="http://www.w3.org/2001/04/xmlenc#sha256"/>
        <DigestValue>ejASFMtWY2ohw+Ft/HKYFypoP4lPT8vhix6HaZeYMX4=</DigestValue>
      </Reference>
      <Reference URI="/xl/worksheets/sheet28.xml?ContentType=application/vnd.openxmlformats-officedocument.spreadsheetml.worksheet+xml">
        <DigestMethod Algorithm="http://www.w3.org/2001/04/xmlenc#sha256"/>
        <DigestValue>arlP/rxTZdauStoVvNp3igrjA9JVdW5sssG1BtIPBN4=</DigestValue>
      </Reference>
      <Reference URI="/xl/worksheets/sheet29.xml?ContentType=application/vnd.openxmlformats-officedocument.spreadsheetml.worksheet+xml">
        <DigestMethod Algorithm="http://www.w3.org/2001/04/xmlenc#sha256"/>
        <DigestValue>T9EPd6eGFJpliZSnx2yyxk8Gy6t3shG8IsaGxvSndWI=</DigestValue>
      </Reference>
      <Reference URI="/xl/worksheets/sheet3.xml?ContentType=application/vnd.openxmlformats-officedocument.spreadsheetml.worksheet+xml">
        <DigestMethod Algorithm="http://www.w3.org/2001/04/xmlenc#sha256"/>
        <DigestValue>LcES0rRLq61xAhQi6XJdJhkA0hHcnf3JGqfrzYOi33M=</DigestValue>
      </Reference>
      <Reference URI="/xl/worksheets/sheet4.xml?ContentType=application/vnd.openxmlformats-officedocument.spreadsheetml.worksheet+xml">
        <DigestMethod Algorithm="http://www.w3.org/2001/04/xmlenc#sha256"/>
        <DigestValue>RUcvuO+9xUsS930KXtPMkpdhdqMaab3dDlI887bd2h4=</DigestValue>
      </Reference>
      <Reference URI="/xl/worksheets/sheet5.xml?ContentType=application/vnd.openxmlformats-officedocument.spreadsheetml.worksheet+xml">
        <DigestMethod Algorithm="http://www.w3.org/2001/04/xmlenc#sha256"/>
        <DigestValue>oBJC6VYEQv4N8MD3lVJpDDXNmwYgH6DbHOX7I5pL3sI=</DigestValue>
      </Reference>
      <Reference URI="/xl/worksheets/sheet6.xml?ContentType=application/vnd.openxmlformats-officedocument.spreadsheetml.worksheet+xml">
        <DigestMethod Algorithm="http://www.w3.org/2001/04/xmlenc#sha256"/>
        <DigestValue>R0f984ZELJnOFKkBZ4pqchMBYcDdRrDiDbwnTXpk+hQ=</DigestValue>
      </Reference>
      <Reference URI="/xl/worksheets/sheet7.xml?ContentType=application/vnd.openxmlformats-officedocument.spreadsheetml.worksheet+xml">
        <DigestMethod Algorithm="http://www.w3.org/2001/04/xmlenc#sha256"/>
        <DigestValue>KEL3GUOjFV8K1ndzK8hj21FhHjwUJSwdk1S7okONWn0=</DigestValue>
      </Reference>
      <Reference URI="/xl/worksheets/sheet8.xml?ContentType=application/vnd.openxmlformats-officedocument.spreadsheetml.worksheet+xml">
        <DigestMethod Algorithm="http://www.w3.org/2001/04/xmlenc#sha256"/>
        <DigestValue>rUSCXdeOxjULND2Ce3JOLzp6IkkCahMi1QJtVqSqThw=</DigestValue>
      </Reference>
      <Reference URI="/xl/worksheets/sheet9.xml?ContentType=application/vnd.openxmlformats-officedocument.spreadsheetml.worksheet+xml">
        <DigestMethod Algorithm="http://www.w3.org/2001/04/xmlenc#sha256"/>
        <DigestValue>lBZ+bY0hRtrsdmeZmYqUYGcQ5zrOYu/xM0rd8UObpFg=</DigestValue>
      </Reference>
    </Manifest>
    <SignatureProperties>
      <SignatureProperty Id="idSignatureTime" Target="#idPackageSignature">
        <mdssi:SignatureTime xmlns:mdssi="http://schemas.openxmlformats.org/package/2006/digital-signature">
          <mdssi:Format>YYYY-MM-DDThh:mm:ssTZD</mdssi:Format>
          <mdssi:Value>2022-10-31T14:39:40Z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2022-10-31T14:39:40Z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eVOeZKNbax9pCeZA3eFowqHpAwrjxqRERoZhtg5SUzM=</DigestValue>
    </Reference>
    <Reference Type="http://www.w3.org/2000/09/xmldsig#Object" URI="#idOfficeObject">
      <DigestMethod Algorithm="http://www.w3.org/2001/04/xmlenc#sha256"/>
      <DigestValue>/u4ffD3kT10jZnHvErALzNVX8poFv78KC4BAkgwlTuA=</DigestValue>
    </Reference>
    <Reference Type="http://uri.etsi.org/01903#SignedProperties" URI="#idSignedProperties">
      <Transforms>
        <Transform Algorithm="http://www.w3.org/TR/2001/REC-xml-c14n-20010315"/>
      </Transforms>
      <DigestMethod Algorithm="http://www.w3.org/2001/04/xmlenc#sha256"/>
      <DigestValue>kxj8befBhwqG/cy4E2aRS4IxupxtlsrXT6OKKGvPKYQ=</DigestValue>
    </Reference>
  </SignedInfo>
  <SignatureValue>RRKKWnJ9yf76Sz9B64H5UPy9DcA2QB24affDDLqidH0L1EpXXiYTYG3J65zVKvqmviQ1itxYHwRk
Wp0d0UDTqZFyUEVIXhqyd6nhHoVZFy2PJFC/5lPunGsxRDDiLpf+yf9t5tRgOIEggSrgtKh1kUhP
YkyVF5sQdgyWQ8ODaK5NsZ94nwzslpxs+G2g4+Di6sgH5QsNyCtGRLlaeiP8QvYmO24/AfFLvRQp
4ZyM/RZa2RxEmtYhxgZTPHIgx7ARqC12hMAIJi8k0EQkirI6XrDlz62jO5tLnq2TvADDIalDQ1ww
awgUxOwZsdMMaF/0BTfzqQZNbVXBrOfQPGnZUw==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d6X3Z+xRGGSqNQONV1Rlx0mHAvf+83l067NMBeFI9MU=</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LtR1oLpK0mIQeaEcHA1nKZBK4JwtakBKB/qrrEgSa5Y=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nkMbbJc8vbFt7dFz6j9AuB7K5MBCK+94Jrznn88k5Lw=</DigestValue>
      </Reference>
      <Reference URI="/xl/styles.xml?ContentType=application/vnd.openxmlformats-officedocument.spreadsheetml.styles+xml">
        <DigestMethod Algorithm="http://www.w3.org/2001/04/xmlenc#sha256"/>
        <DigestValue>kZfcti9S/B1RwHDq4S/3AkM61faIMn4lxqaWmLFZHFU=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3i212OElO2W8iXVeTFgRQKCYh2geLf+O6GqiHUkVf7c=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xYfAlRhfalVqqUOrjtVRvCKGM6DPzXmRCmK2nFRsxPo=</DigestValue>
      </Reference>
      <Reference URI="/xl/worksheets/sheet10.xml?ContentType=application/vnd.openxmlformats-officedocument.spreadsheetml.worksheet+xml">
        <DigestMethod Algorithm="http://www.w3.org/2001/04/xmlenc#sha256"/>
        <DigestValue>aZK/+I67axcwiwk0nEu8n28l8kFFcolWDSC5h8fQNAo=</DigestValue>
      </Reference>
      <Reference URI="/xl/worksheets/sheet11.xml?ContentType=application/vnd.openxmlformats-officedocument.spreadsheetml.worksheet+xml">
        <DigestMethod Algorithm="http://www.w3.org/2001/04/xmlenc#sha256"/>
        <DigestValue>mjdzgBny3MywwxaxZkMIhgTyayRjy00ACTmX1Gsvkg8=</DigestValue>
      </Reference>
      <Reference URI="/xl/worksheets/sheet12.xml?ContentType=application/vnd.openxmlformats-officedocument.spreadsheetml.worksheet+xml">
        <DigestMethod Algorithm="http://www.w3.org/2001/04/xmlenc#sha256"/>
        <DigestValue>jX6KQYm1Bm92MEt3DqVMBWaa2RwckKEtMpK9Cc9gs6g=</DigestValue>
      </Reference>
      <Reference URI="/xl/worksheets/sheet13.xml?ContentType=application/vnd.openxmlformats-officedocument.spreadsheetml.worksheet+xml">
        <DigestMethod Algorithm="http://www.w3.org/2001/04/xmlenc#sha256"/>
        <DigestValue>DXv3QIDO6MI5Hfv2pGkKeATq/CrFlr2mcDAF6O53A48=</DigestValue>
      </Reference>
      <Reference URI="/xl/worksheets/sheet14.xml?ContentType=application/vnd.openxmlformats-officedocument.spreadsheetml.worksheet+xml">
        <DigestMethod Algorithm="http://www.w3.org/2001/04/xmlenc#sha256"/>
        <DigestValue>/q5aWgh6nUKVPQE6MYSVAtEmi57+KEGI8AeW4C8ctcg=</DigestValue>
      </Reference>
      <Reference URI="/xl/worksheets/sheet15.xml?ContentType=application/vnd.openxmlformats-officedocument.spreadsheetml.worksheet+xml">
        <DigestMethod Algorithm="http://www.w3.org/2001/04/xmlenc#sha256"/>
        <DigestValue>fXDOjAJpbba9QcmsNpbmOCVKmzqmoCsiAJZNuEilj5I=</DigestValue>
      </Reference>
      <Reference URI="/xl/worksheets/sheet16.xml?ContentType=application/vnd.openxmlformats-officedocument.spreadsheetml.worksheet+xml">
        <DigestMethod Algorithm="http://www.w3.org/2001/04/xmlenc#sha256"/>
        <DigestValue>CZ/XJUnHVJ5MY3R7iKwslx4O6UT8A7bqV6kpZWtboNA=</DigestValue>
      </Reference>
      <Reference URI="/xl/worksheets/sheet17.xml?ContentType=application/vnd.openxmlformats-officedocument.spreadsheetml.worksheet+xml">
        <DigestMethod Algorithm="http://www.w3.org/2001/04/xmlenc#sha256"/>
        <DigestValue>5j/ih/5J3euzUQQHttZ9u7u8qiXurwDyq5WGlmOu3/8=</DigestValue>
      </Reference>
      <Reference URI="/xl/worksheets/sheet18.xml?ContentType=application/vnd.openxmlformats-officedocument.spreadsheetml.worksheet+xml">
        <DigestMethod Algorithm="http://www.w3.org/2001/04/xmlenc#sha256"/>
        <DigestValue>puwhyinzqkeq3WhigMTPhWRuhoc/Hd1j4p3xNdOaksw=</DigestValue>
      </Reference>
      <Reference URI="/xl/worksheets/sheet19.xml?ContentType=application/vnd.openxmlformats-officedocument.spreadsheetml.worksheet+xml">
        <DigestMethod Algorithm="http://www.w3.org/2001/04/xmlenc#sha256"/>
        <DigestValue>PeSdJ3hEWTMI95AFYE9x/Q9CjoLrEpokVT4RurcZiHs=</DigestValue>
      </Reference>
      <Reference URI="/xl/worksheets/sheet2.xml?ContentType=application/vnd.openxmlformats-officedocument.spreadsheetml.worksheet+xml">
        <DigestMethod Algorithm="http://www.w3.org/2001/04/xmlenc#sha256"/>
        <DigestValue>YUg+OrWXWrM8peYNYFiD54yr1xCv4FWepUhtF+GzRyg=</DigestValue>
      </Reference>
      <Reference URI="/xl/worksheets/sheet20.xml?ContentType=application/vnd.openxmlformats-officedocument.spreadsheetml.worksheet+xml">
        <DigestMethod Algorithm="http://www.w3.org/2001/04/xmlenc#sha256"/>
        <DigestValue>uByOJuqfWcJV71mSInILc/105uK7F16Vw+fLxwTl7Rw=</DigestValue>
      </Reference>
      <Reference URI="/xl/worksheets/sheet21.xml?ContentType=application/vnd.openxmlformats-officedocument.spreadsheetml.worksheet+xml">
        <DigestMethod Algorithm="http://www.w3.org/2001/04/xmlenc#sha256"/>
        <DigestValue>waOlP7NBPC5DljAIkPgPe5g6Td2Imr4NH+BdKvQXZ0k=</DigestValue>
      </Reference>
      <Reference URI="/xl/worksheets/sheet22.xml?ContentType=application/vnd.openxmlformats-officedocument.spreadsheetml.worksheet+xml">
        <DigestMethod Algorithm="http://www.w3.org/2001/04/xmlenc#sha256"/>
        <DigestValue>EcS8QQ+m0U0qJunaEkUzmYcboQDt90OYzvA8ob3e6as=</DigestValue>
      </Reference>
      <Reference URI="/xl/worksheets/sheet23.xml?ContentType=application/vnd.openxmlformats-officedocument.spreadsheetml.worksheet+xml">
        <DigestMethod Algorithm="http://www.w3.org/2001/04/xmlenc#sha256"/>
        <DigestValue>p/bc3ytsMhBNz4j1+HOI3u/25xQ4/8SVK5pKc47d6xA=</DigestValue>
      </Reference>
      <Reference URI="/xl/worksheets/sheet24.xml?ContentType=application/vnd.openxmlformats-officedocument.spreadsheetml.worksheet+xml">
        <DigestMethod Algorithm="http://www.w3.org/2001/04/xmlenc#sha256"/>
        <DigestValue>ZkZ5bxtRDwnQDF8rVQ8qrh4XnsqT4xmwmo7fRs7RfRc=</DigestValue>
      </Reference>
      <Reference URI="/xl/worksheets/sheet25.xml?ContentType=application/vnd.openxmlformats-officedocument.spreadsheetml.worksheet+xml">
        <DigestMethod Algorithm="http://www.w3.org/2001/04/xmlenc#sha256"/>
        <DigestValue>RmaSIO5jOOiQT46R9ECSRHNI27jt4+2oCA8silt+bHk=</DigestValue>
      </Reference>
      <Reference URI="/xl/worksheets/sheet26.xml?ContentType=application/vnd.openxmlformats-officedocument.spreadsheetml.worksheet+xml">
        <DigestMethod Algorithm="http://www.w3.org/2001/04/xmlenc#sha256"/>
        <DigestValue>+MZ03KAnWPR6OmkUX33pXurUzhrzPbFgo+D1T85XIvI=</DigestValue>
      </Reference>
      <Reference URI="/xl/worksheets/sheet27.xml?ContentType=application/vnd.openxmlformats-officedocument.spreadsheetml.worksheet+xml">
        <DigestMethod Algorithm="http://www.w3.org/2001/04/xmlenc#sha256"/>
        <DigestValue>ejASFMtWY2ohw+Ft/HKYFypoP4lPT8vhix6HaZeYMX4=</DigestValue>
      </Reference>
      <Reference URI="/xl/worksheets/sheet28.xml?ContentType=application/vnd.openxmlformats-officedocument.spreadsheetml.worksheet+xml">
        <DigestMethod Algorithm="http://www.w3.org/2001/04/xmlenc#sha256"/>
        <DigestValue>arlP/rxTZdauStoVvNp3igrjA9JVdW5sssG1BtIPBN4=</DigestValue>
      </Reference>
      <Reference URI="/xl/worksheets/sheet29.xml?ContentType=application/vnd.openxmlformats-officedocument.spreadsheetml.worksheet+xml">
        <DigestMethod Algorithm="http://www.w3.org/2001/04/xmlenc#sha256"/>
        <DigestValue>T9EPd6eGFJpliZSnx2yyxk8Gy6t3shG8IsaGxvSndWI=</DigestValue>
      </Reference>
      <Reference URI="/xl/worksheets/sheet3.xml?ContentType=application/vnd.openxmlformats-officedocument.spreadsheetml.worksheet+xml">
        <DigestMethod Algorithm="http://www.w3.org/2001/04/xmlenc#sha256"/>
        <DigestValue>LcES0rRLq61xAhQi6XJdJhkA0hHcnf3JGqfrzYOi33M=</DigestValue>
      </Reference>
      <Reference URI="/xl/worksheets/sheet4.xml?ContentType=application/vnd.openxmlformats-officedocument.spreadsheetml.worksheet+xml">
        <DigestMethod Algorithm="http://www.w3.org/2001/04/xmlenc#sha256"/>
        <DigestValue>RUcvuO+9xUsS930KXtPMkpdhdqMaab3dDlI887bd2h4=</DigestValue>
      </Reference>
      <Reference URI="/xl/worksheets/sheet5.xml?ContentType=application/vnd.openxmlformats-officedocument.spreadsheetml.worksheet+xml">
        <DigestMethod Algorithm="http://www.w3.org/2001/04/xmlenc#sha256"/>
        <DigestValue>oBJC6VYEQv4N8MD3lVJpDDXNmwYgH6DbHOX7I5pL3sI=</DigestValue>
      </Reference>
      <Reference URI="/xl/worksheets/sheet6.xml?ContentType=application/vnd.openxmlformats-officedocument.spreadsheetml.worksheet+xml">
        <DigestMethod Algorithm="http://www.w3.org/2001/04/xmlenc#sha256"/>
        <DigestValue>R0f984ZELJnOFKkBZ4pqchMBYcDdRrDiDbwnTXpk+hQ=</DigestValue>
      </Reference>
      <Reference URI="/xl/worksheets/sheet7.xml?ContentType=application/vnd.openxmlformats-officedocument.spreadsheetml.worksheet+xml">
        <DigestMethod Algorithm="http://www.w3.org/2001/04/xmlenc#sha256"/>
        <DigestValue>KEL3GUOjFV8K1ndzK8hj21FhHjwUJSwdk1S7okONWn0=</DigestValue>
      </Reference>
      <Reference URI="/xl/worksheets/sheet8.xml?ContentType=application/vnd.openxmlformats-officedocument.spreadsheetml.worksheet+xml">
        <DigestMethod Algorithm="http://www.w3.org/2001/04/xmlenc#sha256"/>
        <DigestValue>rUSCXdeOxjULND2Ce3JOLzp6IkkCahMi1QJtVqSqThw=</DigestValue>
      </Reference>
      <Reference URI="/xl/worksheets/sheet9.xml?ContentType=application/vnd.openxmlformats-officedocument.spreadsheetml.worksheet+xml">
        <DigestMethod Algorithm="http://www.w3.org/2001/04/xmlenc#sha256"/>
        <DigestValue>lBZ+bY0hRtrsdmeZmYqUYGcQ5zrOYu/xM0rd8UObpFg=</DigestValue>
      </Reference>
    </Manifest>
    <SignatureProperties>
      <SignatureProperty Id="idSignatureTime" Target="#idPackageSignature">
        <mdssi:SignatureTime xmlns:mdssi="http://schemas.openxmlformats.org/package/2006/digital-signature">
          <mdssi:Format>YYYY-MM-DDThh:mm:ssTZD</mdssi:Format>
          <mdssi:Value>2022-10-31T15:10:46Z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2022-10-31T15:10:46Z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2022-10-31T14:31:00Z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