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8.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_xlnm.Print_Area" localSheetId="9">'9.Capital'!$A$1:$C$52</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calcOnSave="0"/>
</workbook>
</file>

<file path=xl/calcChain.xml><?xml version="1.0" encoding="utf-8"?>
<calcChain xmlns="http://schemas.openxmlformats.org/spreadsheetml/2006/main">
  <c r="H20" i="91" l="1"/>
  <c r="H12" i="91"/>
  <c r="H11" i="91"/>
  <c r="H9" i="91"/>
  <c r="B2" i="100"/>
  <c r="B2" i="99"/>
  <c r="B2" i="98"/>
  <c r="B2" i="97"/>
  <c r="B2" i="95"/>
  <c r="B2" i="92"/>
  <c r="B2" i="93"/>
  <c r="B2" i="91"/>
  <c r="B2" i="64"/>
  <c r="B2" i="90"/>
  <c r="B2" i="69"/>
  <c r="B2" i="94"/>
  <c r="B2" i="89"/>
  <c r="B2" i="73"/>
  <c r="B2" i="88"/>
  <c r="B2" i="52" l="1"/>
  <c r="B2" i="86"/>
  <c r="B2" i="75"/>
  <c r="G34" i="85"/>
  <c r="F34" i="85"/>
  <c r="D34" i="85"/>
  <c r="C34" i="85"/>
  <c r="B2" i="85" l="1"/>
  <c r="G5" i="84" l="1"/>
  <c r="B2" i="107"/>
  <c r="B1" i="107"/>
  <c r="B2" i="106"/>
  <c r="B1" i="106"/>
  <c r="B2" i="105"/>
  <c r="B1" i="105"/>
  <c r="B2" i="104"/>
  <c r="B1" i="104"/>
  <c r="B2" i="103"/>
  <c r="B1" i="103"/>
  <c r="C19" i="102"/>
  <c r="C10" i="102"/>
  <c r="B2" i="102"/>
  <c r="B1" i="102"/>
  <c r="D19" i="101"/>
  <c r="D12" i="101"/>
  <c r="C12" i="101"/>
  <c r="D7" i="101"/>
  <c r="C7" i="101"/>
  <c r="C19" i="101" s="1"/>
  <c r="B2" i="101"/>
  <c r="B1" i="101"/>
  <c r="H34" i="100"/>
  <c r="G34" i="100"/>
  <c r="F34" i="100"/>
  <c r="E34" i="100"/>
  <c r="I34" i="100" s="1"/>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B1" i="100"/>
  <c r="I23" i="99"/>
  <c r="I22" i="99"/>
  <c r="H21" i="99"/>
  <c r="G21" i="99"/>
  <c r="F21" i="99"/>
  <c r="E21" i="99"/>
  <c r="D21" i="99"/>
  <c r="C21" i="99"/>
  <c r="I21" i="99" s="1"/>
  <c r="I20" i="99"/>
  <c r="I19" i="99"/>
  <c r="I18" i="99"/>
  <c r="I17" i="99"/>
  <c r="I16" i="99"/>
  <c r="I15" i="99"/>
  <c r="I14" i="99"/>
  <c r="I13" i="99"/>
  <c r="I12" i="99"/>
  <c r="I11" i="99"/>
  <c r="I10" i="99"/>
  <c r="I9" i="99"/>
  <c r="I8" i="99"/>
  <c r="I7" i="99"/>
  <c r="B1" i="99"/>
  <c r="G22" i="98"/>
  <c r="F22" i="98"/>
  <c r="E22" i="98"/>
  <c r="D22" i="98"/>
  <c r="C22" i="98"/>
  <c r="H21" i="98"/>
  <c r="H20" i="98"/>
  <c r="H19" i="98"/>
  <c r="H18" i="98"/>
  <c r="H17" i="98"/>
  <c r="H16" i="98"/>
  <c r="H15" i="98"/>
  <c r="H14" i="98"/>
  <c r="H13" i="98"/>
  <c r="H12" i="98"/>
  <c r="H11" i="98"/>
  <c r="H10" i="98"/>
  <c r="H9" i="98"/>
  <c r="H8" i="98"/>
  <c r="H22" i="98" s="1"/>
  <c r="B1" i="98"/>
  <c r="G37" i="97"/>
  <c r="F33" i="97"/>
  <c r="E33" i="97"/>
  <c r="D33" i="97"/>
  <c r="C33" i="97"/>
  <c r="G24" i="97"/>
  <c r="F24" i="97"/>
  <c r="E24" i="97"/>
  <c r="D24" i="97"/>
  <c r="C24" i="97"/>
  <c r="G21" i="97"/>
  <c r="G18" i="97"/>
  <c r="F18" i="97"/>
  <c r="E18" i="97"/>
  <c r="D18" i="97"/>
  <c r="C18" i="97"/>
  <c r="G14" i="97"/>
  <c r="F14" i="97"/>
  <c r="E14" i="97"/>
  <c r="D14" i="97"/>
  <c r="C14" i="97"/>
  <c r="G11" i="97"/>
  <c r="F11" i="97"/>
  <c r="E11" i="97"/>
  <c r="D11" i="97"/>
  <c r="C11" i="97"/>
  <c r="G8" i="97"/>
  <c r="F8" i="97"/>
  <c r="E8" i="97"/>
  <c r="D8" i="97"/>
  <c r="C8" i="97"/>
  <c r="B1" i="97"/>
  <c r="C30" i="95"/>
  <c r="C26" i="95"/>
  <c r="C18" i="95"/>
  <c r="C8" i="95"/>
  <c r="B1" i="95"/>
  <c r="N21" i="92"/>
  <c r="M21" i="92"/>
  <c r="L21" i="92"/>
  <c r="K21" i="92"/>
  <c r="J21" i="92"/>
  <c r="I21" i="92"/>
  <c r="H21" i="92"/>
  <c r="G21" i="92"/>
  <c r="F21" i="92"/>
  <c r="E21" i="92"/>
  <c r="C21" i="92"/>
  <c r="N20" i="92"/>
  <c r="N19" i="92"/>
  <c r="E19" i="92"/>
  <c r="N18" i="92"/>
  <c r="E18" i="92"/>
  <c r="N17" i="92"/>
  <c r="E17" i="92"/>
  <c r="N16" i="92"/>
  <c r="E16" i="92"/>
  <c r="N15" i="92"/>
  <c r="E15" i="92"/>
  <c r="N14" i="92"/>
  <c r="M14" i="92"/>
  <c r="L14" i="92"/>
  <c r="K14" i="92"/>
  <c r="J14" i="92"/>
  <c r="I14" i="92"/>
  <c r="H14" i="92"/>
  <c r="G14" i="92"/>
  <c r="F14" i="92"/>
  <c r="E14" i="92"/>
  <c r="C14" i="92"/>
  <c r="N13" i="92"/>
  <c r="N12" i="92"/>
  <c r="E12" i="92"/>
  <c r="N11" i="92"/>
  <c r="E11" i="92"/>
  <c r="N10" i="92"/>
  <c r="E10" i="92"/>
  <c r="N9" i="92"/>
  <c r="E9" i="92"/>
  <c r="N8" i="92"/>
  <c r="E8" i="92"/>
  <c r="N7" i="92"/>
  <c r="M7" i="92"/>
  <c r="L7" i="92"/>
  <c r="K7" i="92"/>
  <c r="J7" i="92"/>
  <c r="I7" i="92"/>
  <c r="H7" i="92"/>
  <c r="G7" i="92"/>
  <c r="F7" i="92"/>
  <c r="E7" i="92"/>
  <c r="C7" i="92"/>
  <c r="B1" i="92"/>
  <c r="B1" i="93"/>
  <c r="G22" i="91"/>
  <c r="F22" i="91"/>
  <c r="E22" i="91"/>
  <c r="D22" i="91"/>
  <c r="C22" i="91"/>
  <c r="H21" i="91"/>
  <c r="H19" i="91"/>
  <c r="H18" i="91"/>
  <c r="H17" i="91"/>
  <c r="H16" i="91"/>
  <c r="H15" i="91"/>
  <c r="H14" i="91"/>
  <c r="H13" i="91"/>
  <c r="H10" i="91"/>
  <c r="H8" i="91"/>
  <c r="B1"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1" i="64"/>
  <c r="R22" i="90"/>
  <c r="Q22" i="90"/>
  <c r="P22" i="90"/>
  <c r="O22" i="90"/>
  <c r="N22" i="90"/>
  <c r="M22" i="90"/>
  <c r="L22" i="90"/>
  <c r="K22" i="90"/>
  <c r="J22" i="90"/>
  <c r="I22" i="90"/>
  <c r="H22" i="90"/>
  <c r="G22" i="90"/>
  <c r="F22" i="90"/>
  <c r="E22" i="90"/>
  <c r="D22" i="90"/>
  <c r="C22" i="90"/>
  <c r="S21" i="90"/>
  <c r="S20" i="90"/>
  <c r="S19" i="90"/>
  <c r="S18" i="90"/>
  <c r="S17" i="90"/>
  <c r="S16" i="90"/>
  <c r="S15" i="90"/>
  <c r="S14" i="90"/>
  <c r="S13" i="90"/>
  <c r="S12" i="90"/>
  <c r="S11" i="90"/>
  <c r="S10" i="90"/>
  <c r="S9" i="90"/>
  <c r="S8" i="90"/>
  <c r="S22" i="90" s="1"/>
  <c r="B1" i="90"/>
  <c r="C40" i="69"/>
  <c r="C32" i="69"/>
  <c r="C14" i="69"/>
  <c r="C21" i="69" s="1"/>
  <c r="B1" i="69"/>
  <c r="C21" i="94"/>
  <c r="C20" i="94"/>
  <c r="C19" i="94"/>
  <c r="B1" i="94"/>
  <c r="C52" i="89"/>
  <c r="C47" i="89"/>
  <c r="C43" i="89"/>
  <c r="C35" i="89"/>
  <c r="C30" i="89"/>
  <c r="C41" i="89" s="1"/>
  <c r="C12" i="89"/>
  <c r="C6" i="89"/>
  <c r="B1" i="89"/>
  <c r="C5" i="73"/>
  <c r="C8" i="73" s="1"/>
  <c r="C13" i="73" s="1"/>
  <c r="B1" i="73"/>
  <c r="E21" i="88"/>
  <c r="D21" i="88"/>
  <c r="C21" i="88"/>
  <c r="B1" i="88"/>
  <c r="B1" i="52"/>
  <c r="G6" i="86"/>
  <c r="G13" i="86" s="1"/>
  <c r="F6" i="86"/>
  <c r="F13" i="86" s="1"/>
  <c r="E6" i="86"/>
  <c r="E13" i="86" s="1"/>
  <c r="D6" i="86"/>
  <c r="D13" i="86" s="1"/>
  <c r="C6" i="86"/>
  <c r="C13" i="86" s="1"/>
  <c r="G5" i="86"/>
  <c r="F5" i="86"/>
  <c r="E5" i="86"/>
  <c r="D5" i="86"/>
  <c r="C5" i="86"/>
  <c r="B1" i="86"/>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B1" i="75"/>
  <c r="H66" i="85"/>
  <c r="E66" i="85"/>
  <c r="H64" i="85"/>
  <c r="E64" i="85"/>
  <c r="G61" i="85"/>
  <c r="F61" i="85"/>
  <c r="H61" i="85" s="1"/>
  <c r="D61" i="85"/>
  <c r="C61" i="85"/>
  <c r="E61" i="85" s="1"/>
  <c r="H60" i="85"/>
  <c r="E60" i="85"/>
  <c r="H59" i="85"/>
  <c r="E59" i="85"/>
  <c r="H58" i="85"/>
  <c r="E58" i="85"/>
  <c r="G53" i="85"/>
  <c r="F53" i="85"/>
  <c r="H53" i="85" s="1"/>
  <c r="D53" i="85"/>
  <c r="C53" i="85"/>
  <c r="E53" i="85" s="1"/>
  <c r="H52" i="85"/>
  <c r="E52" i="85"/>
  <c r="H51" i="85"/>
  <c r="E51" i="85"/>
  <c r="H50" i="85"/>
  <c r="E50" i="85"/>
  <c r="H49" i="85"/>
  <c r="E49" i="85"/>
  <c r="H48" i="85"/>
  <c r="E48" i="85"/>
  <c r="H47" i="85"/>
  <c r="E47" i="85"/>
  <c r="G45" i="85"/>
  <c r="G54" i="85" s="1"/>
  <c r="H44" i="85"/>
  <c r="E44" i="85"/>
  <c r="H43" i="85"/>
  <c r="E43" i="85"/>
  <c r="H42" i="85"/>
  <c r="E42" i="85"/>
  <c r="H41" i="85"/>
  <c r="E41" i="85"/>
  <c r="H40" i="85"/>
  <c r="E40" i="85"/>
  <c r="H39" i="85"/>
  <c r="E39" i="85"/>
  <c r="H38" i="85"/>
  <c r="E38" i="85"/>
  <c r="H37" i="85"/>
  <c r="E37" i="85"/>
  <c r="H36" i="85"/>
  <c r="E36" i="85"/>
  <c r="H35" i="85"/>
  <c r="E35" i="85"/>
  <c r="F45" i="85"/>
  <c r="D45" i="85"/>
  <c r="D54" i="85" s="1"/>
  <c r="C45" i="85"/>
  <c r="G30" i="85"/>
  <c r="F30" i="85"/>
  <c r="H30" i="85" s="1"/>
  <c r="E30" i="85"/>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F9" i="85"/>
  <c r="F22" i="85" s="1"/>
  <c r="D9" i="85"/>
  <c r="D22" i="85" s="1"/>
  <c r="D31" i="85" s="1"/>
  <c r="C9" i="85"/>
  <c r="C22" i="85" s="1"/>
  <c r="E22" i="85" s="1"/>
  <c r="H8" i="85"/>
  <c r="E8" i="85"/>
  <c r="B1" i="85"/>
  <c r="B2" i="83"/>
  <c r="B1" i="83"/>
  <c r="F5" i="84"/>
  <c r="E5" i="84"/>
  <c r="D5" i="84"/>
  <c r="C5" i="84"/>
  <c r="B1" i="84"/>
  <c r="G39" i="97" l="1"/>
  <c r="C36" i="95"/>
  <c r="C38" i="95" s="1"/>
  <c r="H22" i="91"/>
  <c r="V21" i="64"/>
  <c r="C28" i="89"/>
  <c r="D20" i="94"/>
  <c r="D17" i="94"/>
  <c r="D12" i="94"/>
  <c r="D7" i="94"/>
  <c r="D21" i="94"/>
  <c r="D9" i="94"/>
  <c r="D13" i="94"/>
  <c r="D16" i="94"/>
  <c r="D11" i="94"/>
  <c r="D19" i="94"/>
  <c r="D15" i="94"/>
  <c r="D8" i="94"/>
  <c r="H45" i="85"/>
  <c r="F54" i="85"/>
  <c r="H54" i="85" s="1"/>
  <c r="H34" i="85"/>
  <c r="E45" i="85"/>
  <c r="C54" i="85"/>
  <c r="E54" i="85" s="1"/>
  <c r="E34" i="85"/>
  <c r="D56" i="85"/>
  <c r="D63" i="85" s="1"/>
  <c r="D65" i="85" s="1"/>
  <c r="D67" i="85" s="1"/>
  <c r="H22" i="85"/>
  <c r="F31" i="85"/>
  <c r="H9" i="85"/>
  <c r="G31" i="85"/>
  <c r="G56" i="85" s="1"/>
  <c r="G63" i="85" s="1"/>
  <c r="G65" i="85" s="1"/>
  <c r="G67" i="85" s="1"/>
  <c r="E9" i="85"/>
  <c r="C31" i="85"/>
  <c r="F56" i="85" l="1"/>
  <c r="F63" i="85" s="1"/>
  <c r="F65" i="85" s="1"/>
  <c r="H31" i="85"/>
  <c r="C56" i="85"/>
  <c r="E31" i="85"/>
  <c r="H63" i="85" l="1"/>
  <c r="H56" i="85"/>
  <c r="H65" i="85"/>
  <c r="F67" i="85"/>
  <c r="C63" i="85"/>
  <c r="E56" i="85"/>
  <c r="H67" i="85" l="1"/>
  <c r="E63" i="85"/>
  <c r="C65" i="85"/>
  <c r="E65" i="85" l="1"/>
  <c r="C67" i="85"/>
  <c r="E67" i="85" l="1"/>
</calcChain>
</file>

<file path=xl/sharedStrings.xml><?xml version="1.0" encoding="utf-8"?>
<sst xmlns="http://schemas.openxmlformats.org/spreadsheetml/2006/main" count="1159" uniqueCount="767">
  <si>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</si>
  <si>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</si>
  <si>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</si>
  <si>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</si>
  <si>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</si>
  <si>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</si>
  <si>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</si>
  <si>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</si>
  <si>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</si>
  <si>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</si>
  <si>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</si>
  <si>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</si>
  <si>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</si>
  <si>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</si>
  <si>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</si>
  <si>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</si>
  <si>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</si>
  <si>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</si>
  <si>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</si>
  <si>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</si>
  <si>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</si>
  <si>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</si>
  <si>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</si>
  <si>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</si>
  <si>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</si>
  <si>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</si>
  <si>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</si>
  <si>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</si>
  <si>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</si>
  <si>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</si>
  <si>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</si>
  <si>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</si>
  <si>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</si>
  <si>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</si>
  <si>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</si>
  <si>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</si>
  <si>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</si>
  <si>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</si>
  <si>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</si>
  <si>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</si>
  <si>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</si>
  <si>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</si>
  <si>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</si>
  <si>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</si>
  <si>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</si>
  <si>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</si>
  <si>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</si>
  <si>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</si>
  <si>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</si>
  <si>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</si>
  <si>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</si>
  <si>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</si>
  <si>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</si>
  <si>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</si>
  <si>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</si>
  <si>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</si>
  <si>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</si>
  <si>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</si>
  <si>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</si>
  <si>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</si>
  <si>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</si>
  <si>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</si>
  <si>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</si>
  <si>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</si>
  <si>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</si>
  <si>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</si>
  <si>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</si>
  <si>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</si>
  <si>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</si>
  <si>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</si>
  <si>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</si>
  <si>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</si>
  <si>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</si>
  <si>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</si>
  <si>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</si>
  <si>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</si>
  <si>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</si>
  <si>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</si>
  <si>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</si>
  <si>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</si>
  <si>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</si>
  <si>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</si>
  <si>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</si>
  <si>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</si>
  <si>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</si>
  <si>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</si>
  <si>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</si>
  <si>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</si>
  <si>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</si>
  <si>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</si>
  <si>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</si>
  <si>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</si>
  <si>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</si>
  <si>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</si>
  <si>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</si>
  <si>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</si>
  <si>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</si>
  <si>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</si>
  <si>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</si>
  <si>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</si>
  <si>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</si>
  <si>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</si>
  <si>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</si>
  <si>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</si>
  <si>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</si>
  <si>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</si>
  <si>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</si>
  <si>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</si>
  <si>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</si>
  <si>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</si>
  <si>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</si>
  <si>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</si>
  <si>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</si>
  <si>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</si>
  <si>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</si>
  <si>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</si>
  <si>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</si>
  <si>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</si>
  <si>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</si>
  <si>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</si>
  <si>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</si>
  <si>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</si>
  <si>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</si>
  <si>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</si>
  <si>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</si>
  <si>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</si>
  <si>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</si>
  <si>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</si>
  <si>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</si>
  <si>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</si>
  <si>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</si>
  <si>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</si>
  <si>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</si>
  <si>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</si>
  <si>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</si>
  <si>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</si>
  <si>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</si>
  <si>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</si>
  <si>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</si>
  <si>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</si>
  <si>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</si>
  <si>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</si>
  <si>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</si>
  <si>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</si>
  <si>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</si>
  <si>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</si>
  <si>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</si>
  <si>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</si>
  <si>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</si>
  <si>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</si>
  <si>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</si>
  <si>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</si>
  <si>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</si>
  <si>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</si>
  <si>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</si>
  <si>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</si>
  <si>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</si>
  <si>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</si>
  <si>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</si>
  <si>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</si>
  <si>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</si>
  <si>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</si>
  <si>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</si>
  <si>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</si>
  <si>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</si>
  <si>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</si>
  <si>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</si>
  <si>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</si>
  <si>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</si>
  <si>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</si>
  <si>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</si>
  <si>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</si>
  <si>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</si>
  <si>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</si>
  <si>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</si>
  <si>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</si>
  <si>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</si>
  <si>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</si>
  <si>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</si>
  <si>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</si>
  <si>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</si>
  <si>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</si>
  <si>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</si>
  <si>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</si>
  <si>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</si>
  <si>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</si>
  <si>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</si>
  <si>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</si>
  <si>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</si>
  <si>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</si>
  <si>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</si>
  <si>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</si>
  <si>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</si>
  <si>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</si>
  <si>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</si>
  <si>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</si>
  <si>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</si>
  <si>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</si>
  <si>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</si>
  <si>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</si>
  <si>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</si>
  <si>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</si>
  <si>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</si>
  <si>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</si>
  <si>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</si>
  <si>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</si>
  <si>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</si>
  <si>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</si>
  <si>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</si>
  <si>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</si>
  <si>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</si>
  <si>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</si>
  <si>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</si>
  <si>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</si>
  <si>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</si>
  <si>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</si>
  <si>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</si>
  <si>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</si>
  <si>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</si>
  <si>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</si>
  <si>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</si>
  <si>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</si>
  <si>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</si>
  <si>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</si>
  <si>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</si>
  <si>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</si>
  <si>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</si>
  <si>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</si>
  <si>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</si>
  <si>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</si>
  <si>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</si>
  <si>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</si>
  <si>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</si>
  <si>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</si>
  <si>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</si>
  <si>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</si>
  <si>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</si>
  <si>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</si>
  <si>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</si>
  <si>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</si>
  <si>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</si>
  <si>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</si>
  <si>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</si>
  <si>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</si>
  <si>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</si>
  <si>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</si>
  <si>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</si>
  <si>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</si>
  <si>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</si>
  <si>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</si>
  <si>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</si>
  <si>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</si>
  <si>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</si>
  <si>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</si>
  <si>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</si>
  <si>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</si>
  <si>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</si>
  <si>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</si>
  <si>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</si>
  <si>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</si>
  <si>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</si>
  <si>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</si>
  <si>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</si>
  <si>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</si>
  <si>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</si>
  <si>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</si>
  <si>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</si>
  <si>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</si>
  <si>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</si>
  <si>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</si>
  <si>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</si>
  <si>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</si>
  <si>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</si>
  <si>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</si>
  <si>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</si>
  <si>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</si>
  <si>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</si>
  <si>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</si>
  <si>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</si>
  <si>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</si>
  <si>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</si>
  <si>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</si>
  <si>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</si>
  <si>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</si>
  <si>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</si>
  <si>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</si>
  <si>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</si>
  <si>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</si>
  <si>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</si>
  <si>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</si>
  <si>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</si>
  <si>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</si>
  <si>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</si>
  <si>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</si>
  <si>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</si>
  <si>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</si>
  <si>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</si>
  <si>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</si>
  <si>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</si>
  <si>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</si>
  <si>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</si>
  <si>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</si>
  <si>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</si>
  <si>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</si>
  <si>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</si>
  <si>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</si>
  <si>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</si>
  <si>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</si>
  <si>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</si>
  <si>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</si>
  <si>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</si>
  <si>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</si>
  <si>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</si>
  <si>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</si>
  <si>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</si>
  <si>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</si>
  <si>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</si>
  <si>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</si>
  <si>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</si>
  <si>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</si>
  <si>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</si>
  <si>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</si>
  <si>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</si>
  <si>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</si>
  <si>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</si>
  <si>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</si>
  <si>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</si>
  <si>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</si>
  <si>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</si>
  <si>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</si>
  <si>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</si>
  <si>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</si>
  <si>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</si>
  <si>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</si>
  <si>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</si>
  <si>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</si>
  <si>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</si>
  <si>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</si>
  <si>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</si>
  <si>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</si>
  <si>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</si>
  <si>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</si>
  <si>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</si>
  <si>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</si>
  <si>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</si>
  <si>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</si>
  <si>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</si>
  <si>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</si>
  <si>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</si>
  <si>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</si>
  <si>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</si>
  <si>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</si>
  <si>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</si>
  <si>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</si>
  <si>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</si>
  <si>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</si>
  <si>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</si>
  <si>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</si>
  <si>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</si>
  <si>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</si>
  <si>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</si>
  <si>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</si>
  <si>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</si>
  <si>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</si>
  <si>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</si>
  <si>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</si>
  <si>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</si>
  <si>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</si>
  <si>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</si>
  <si>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</si>
  <si>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</si>
  <si>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</si>
  <si>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</si>
  <si>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</si>
  <si>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</si>
  <si>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</si>
  <si>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</si>
  <si>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</si>
  <si>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</si>
  <si>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</si>
  <si>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</si>
  <si>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</si>
  <si>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</si>
  <si>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</si>
  <si>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</si>
  <si>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</si>
  <si>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</si>
  <si>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</si>
  <si>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</si>
  <si>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</si>
  <si>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</si>
  <si>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</si>
  <si>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</si>
  <si>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</si>
  <si>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</si>
  <si>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</si>
  <si>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</si>
  <si>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</si>
  <si>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</si>
  <si>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</si>
  <si>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</si>
  <si>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</si>
  <si>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</si>
  <si>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</si>
  <si>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</si>
  <si>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</si>
  <si>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</si>
  <si>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</si>
  <si>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</si>
  <si>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</si>
  <si>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</si>
  <si>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</si>
  <si>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</si>
  <si>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</si>
  <si>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</si>
  <si>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</si>
  <si>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</si>
  <si>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</si>
  <si>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</si>
  <si>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</si>
  <si>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</si>
  <si>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</si>
  <si>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</si>
  <si>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</si>
  <si>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</si>
  <si>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</si>
  <si>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</si>
  <si>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</si>
  <si>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</si>
  <si>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</si>
  <si>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</si>
  <si>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</si>
  <si>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</si>
  <si>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</si>
  <si>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</si>
  <si>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</si>
  <si>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</si>
  <si>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</si>
  <si>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</si>
  <si>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</si>
  <si>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</si>
  <si>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</si>
  <si>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</si>
  <si>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</si>
  <si>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</si>
  <si>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</si>
  <si>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</si>
  <si>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</si>
  <si>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</si>
  <si>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</si>
  <si>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</si>
  <si>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</si>
  <si>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</si>
  <si>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</si>
  <si>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</si>
  <si>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</si>
  <si>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</si>
  <si>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</si>
  <si>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</si>
  <si>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</si>
  <si>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</si>
  <si>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</si>
  <si>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</si>
  <si>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</si>
  <si>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</si>
  <si>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</si>
  <si>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</si>
  <si>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</si>
  <si>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</si>
  <si>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</si>
  <si>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</si>
  <si>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</si>
  <si>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</si>
  <si>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</si>
  <si>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</si>
  <si>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</si>
  <si>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</si>
  <si>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</si>
  <si>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</si>
  <si>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</si>
  <si>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On-balance sheet items (excluding derivatives, SFTs and fiduciary assets, but including collateral) *</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</si>
  <si>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</si>
  <si>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</si>
  <si>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</si>
  <si>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</si>
  <si>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</si>
  <si>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</si>
  <si>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</si>
  <si>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</si>
  <si>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</si>
  <si>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</si>
  <si>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</si>
  <si>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</si>
  <si>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</si>
  <si>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</si>
  <si>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</si>
  <si>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</si>
  <si>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</si>
  <si>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</si>
  <si>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</si>
  <si>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</si>
  <si>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</si>
  <si>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</si>
  <si>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</si>
  <si>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</si>
  <si>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</si>
  <si>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</si>
  <si>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</si>
  <si>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</si>
  <si>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</si>
  <si>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</si>
  <si>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</si>
  <si>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</si>
  <si>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</si>
  <si>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</si>
  <si>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</si>
  <si>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</si>
  <si>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</si>
  <si>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</si>
  <si>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</si>
  <si>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</si>
  <si>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</si>
  <si>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</si>
  <si>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</si>
  <si>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</si>
  <si>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</si>
  <si>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</si>
  <si>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</si>
  <si>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</si>
  <si>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</si>
  <si>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</si>
  <si>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</si>
  <si>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</si>
  <si>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</si>
  <si>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</si>
  <si>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</si>
  <si>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</si>
  <si>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</si>
  <si>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</si>
  <si>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</si>
  <si>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</si>
  <si>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</si>
  <si>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</si>
  <si>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</si>
  <si>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</si>
  <si>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</si>
  <si>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</si>
  <si>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</si>
  <si>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</si>
  <si>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</si>
  <si>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</si>
  <si>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</si>
  <si>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</si>
  <si>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</si>
  <si>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</si>
  <si>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</si>
  <si>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</si>
  <si>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</si>
  <si>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</si>
  <si>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</si>
  <si>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</si>
  <si>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</si>
  <si>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</si>
  <si>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</si>
  <si>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</si>
  <si>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</si>
  <si>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</si>
  <si>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</si>
  <si>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</si>
  <si>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</si>
  <si>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</si>
  <si>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</si>
  <si>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</si>
  <si>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</si>
  <si>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</si>
  <si>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</si>
  <si>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</si>
  <si>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</si>
  <si>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</si>
  <si>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</si>
  <si>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</si>
  <si>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</si>
  <si>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</si>
  <si>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</si>
  <si>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</si>
  <si>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</si>
  <si>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</si>
  <si>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</si>
  <si>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</si>
  <si>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</si>
  <si>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</si>
  <si>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</si>
  <si>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</si>
  <si>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</si>
  <si>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</si>
  <si>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</si>
  <si>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</si>
  <si>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</si>
  <si>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</si>
  <si>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</si>
  <si>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</si>
  <si>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</si>
  <si>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</si>
  <si>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</si>
  <si>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</si>
  <si>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</si>
  <si>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</si>
  <si>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</si>
  <si>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</si>
  <si>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</si>
  <si>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</si>
  <si>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</si>
  <si>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</si>
  <si>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</si>
  <si>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</si>
  <si>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</si>
  <si>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</si>
  <si>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</si>
  <si>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</si>
  <si>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</si>
  <si>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</si>
  <si>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</si>
  <si>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</si>
  <si>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</si>
  <si>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</si>
  <si>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</si>
  <si>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</si>
  <si>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</si>
  <si>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</si>
  <si>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</si>
  <si>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</si>
  <si>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</si>
  <si>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</si>
  <si>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</si>
  <si>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</si>
  <si>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</si>
  <si>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</si>
  <si>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</si>
  <si>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</si>
  <si>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</si>
  <si>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</si>
  <si>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</si>
  <si>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</si>
  <si>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</si>
  <si>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</si>
  <si>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</si>
  <si>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</si>
  <si>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</si>
  <si>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</si>
  <si>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</si>
  <si>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</si>
  <si>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</si>
  <si>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</si>
  <si>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</si>
  <si>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</si>
  <si>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</si>
  <si>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</si>
  <si>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</si>
  <si>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</si>
  <si>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</si>
  <si>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</si>
  <si>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</si>
  <si>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</si>
  <si>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</si>
  <si>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</si>
  <si>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</si>
  <si>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</si>
  <si>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</si>
  <si>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</si>
  <si>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</si>
  <si>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</si>
  <si>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</si>
  <si>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</si>
  <si>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</si>
  <si>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</si>
  <si>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</si>
  <si>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</si>
  <si>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</si>
  <si>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</si>
  <si>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</si>
  <si>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</si>
  <si>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</si>
  <si>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</si>
  <si>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</si>
  <si>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</si>
  <si>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</si>
  <si>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</si>
  <si>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</si>
  <si>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</si>
  <si>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</si>
  <si>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</si>
  <si>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</si>
  <si>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</si>
  <si>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</si>
  <si>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</si>
  <si>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</si>
  <si>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</si>
  <si>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</si>
  <si>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</si>
  <si>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</si>
  <si>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</si>
  <si>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</si>
  <si>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</si>
  <si>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</si>
  <si>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</si>
  <si>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</si>
  <si>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</si>
  <si>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</si>
  <si>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</si>
  <si>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</si>
  <si>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</si>
  <si>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</si>
  <si>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</si>
  <si>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</si>
  <si>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</si>
  <si>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</si>
  <si>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</si>
  <si>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</si>
  <si>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</si>
  <si>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</si>
  <si>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</si>
  <si>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</si>
  <si>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</si>
  <si>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</si>
  <si>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</si>
  <si>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</si>
  <si>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</si>
  <si>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</si>
  <si>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</si>
  <si>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</si>
  <si>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</si>
  <si>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</si>
  <si>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"BasisBank"</t>
  </si>
  <si>
    <t>Zhang Jun</t>
  </si>
  <si>
    <t>David Tsaava</t>
  </si>
  <si>
    <t>www.basisbank.ge</t>
  </si>
  <si>
    <t>Zaiqi Mi</t>
  </si>
  <si>
    <t>Non-independent member</t>
  </si>
  <si>
    <t>Non-independent chair</t>
  </si>
  <si>
    <t>Zhou Ning</t>
  </si>
  <si>
    <t>Independent member</t>
  </si>
  <si>
    <t>Zaza Robakidze</t>
  </si>
  <si>
    <t>General Director</t>
  </si>
  <si>
    <t>Lia Aslanikashvili</t>
  </si>
  <si>
    <t>Deputy General Director, Finance</t>
  </si>
  <si>
    <t>David Kakabadze</t>
  </si>
  <si>
    <t>Deputy General Director, Risk Management</t>
  </si>
  <si>
    <t>Levan Gardaphkhadze</t>
  </si>
  <si>
    <t>Deputy General Director, Retail Business</t>
  </si>
  <si>
    <t>Li Hui</t>
  </si>
  <si>
    <t>Deputy General Director Lending</t>
  </si>
  <si>
    <t>George Gabunia</t>
  </si>
  <si>
    <t>Chief Commercial Officer (CCO)</t>
  </si>
  <si>
    <t>Rati Dvaladze</t>
  </si>
  <si>
    <t>Chief Operations Officer (COO)</t>
  </si>
  <si>
    <t xml:space="preserve"> "Xinjiang HuaLing Industry &amp; Trade (Group) Co"</t>
  </si>
  <si>
    <t xml:space="preserve">Zaiqi Mi </t>
  </si>
  <si>
    <t>Enhua Mi</t>
  </si>
  <si>
    <t>Mia Mi Enkhva</t>
  </si>
  <si>
    <t>X</t>
  </si>
  <si>
    <t>Table 9 (Capital), N39</t>
  </si>
  <si>
    <t>Table 9 (Capital), N37</t>
  </si>
  <si>
    <t>Table 9 (Capital), N2</t>
  </si>
  <si>
    <t>Table 9 (Capital), N3</t>
  </si>
  <si>
    <t>Table 9 (Capital), N5</t>
  </si>
  <si>
    <t>Table 9 (Capital), N6</t>
  </si>
  <si>
    <t>Table 9 (Capital), N5, N8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</si>
</sst>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
  </numFmts>
  <fonts count="116">
    <font>
      <sz val="11"/>
      <color theme="1"/>
      <name val="Calibri"/>
      <family val="2"/>
      <scheme val="minor"/>
    </font>
    <font>
      <sz val="10"/>
      <color theme="1"/>
      <name val="Arial"/>
      <family val="2"/>
    </font>
    <font>
      <sz val="10"/>
      <name val="Arial"/>
      <family val="2"/>
    </font>
    <font>
      <sz val="10"/>
      <color theme="1"/>
      <name val="Calibri"/>
      <family val="2"/>
      <scheme val="minor"/>
    </font>
    <font>
      <b/>
      <sz val="10"/>
      <color theme="1"/>
      <name val="Calibri"/>
      <family val="2"/>
      <scheme val="minor"/>
    </font>
    <font>
      <u/>
      <sz val="10"/>
      <color indexed="12"/>
      <name val="Arial"/>
      <family val="2"/>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rgb="FF000000"/>
      <name val="Sylfaen"/>
      <family val="1"/>
    </font>
    <font>
      <b/>
      <sz val="9"/>
      <color rgb="FF000000"/>
      <name val="Sylfaen"/>
      <family val="1"/>
    </font>
    <font>
      <b/>
      <sz val="9"/>
      <color theme="1"/>
      <name val="Calibri"/>
      <family val="1"/>
      <scheme val="minor"/>
    </font>
    <font>
      <sz val="11"/>
      <color theme="1"/>
      <name val="Calibri"/>
      <family val="2"/>
      <scheme val="minor"/>
    </font>
  </fonts>
  <fills count="77">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5F5F5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medium">
        <color auto="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medium">
        <color auto="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medium">
        <color auto="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20966">
    <xf numFmtId="0" fontId="0" fillId="0" borderId="0"/>
    <xf numFmtId="9"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0" fontId="115"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115" fillId="0" borderId="0"/>
    <xf numFmtId="9" fontId="115" fillId="0" borderId="0" applyFont="0" applyFill="0" applyBorder="0" applyAlignment="0" applyProtection="0"/>
    <xf numFmtId="0" fontId="2" fillId="0" borderId="0"/>
    <xf numFmtId="0" fontId="2" fillId="0" borderId="0"/>
    <xf numFmtId="0" fontId="5" fillId="0" borderId="0" applyNumberFormat="0" applyFill="0" applyBorder="0">
      <protection locked="0"/>
    </xf>
    <xf numFmtId="0" fontId="7" fillId="0" borderId="0"/>
    <xf numFmtId="168" fontId="8" fillId="2" borderId="0"/>
    <xf numFmtId="169" fontId="8" fillId="2" borderId="0"/>
    <xf numFmtId="168" fontId="8" fillId="2" borderId="0"/>
    <xf numFmtId="0" fontId="9" fillId="3"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9" fillId="39" borderId="0" applyNumberFormat="0" applyBorder="0" applyAlignment="0" applyProtection="0"/>
    <xf numFmtId="0" fontId="9" fillId="44" borderId="0" applyNumberFormat="0" applyBorder="0" applyAlignment="0" applyProtection="0"/>
    <xf numFmtId="0" fontId="11" fillId="40"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9" fillId="35" borderId="0" applyNumberFormat="0" applyBorder="0" applyAlignment="0" applyProtection="0"/>
    <xf numFmtId="0" fontId="9" fillId="40" borderId="0" applyNumberFormat="0" applyBorder="0" applyAlignment="0" applyProtection="0"/>
    <xf numFmtId="0" fontId="11" fillId="40"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9" fillId="48"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1" fontId="18" fillId="0" borderId="0" applyFill="0" applyBorder="0" applyAlignment="0"/>
    <xf numFmtId="171" fontId="18"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2" fontId="18" fillId="0" borderId="0" applyFill="0" applyBorder="0" applyAlignment="0"/>
    <xf numFmtId="173" fontId="18" fillId="0" borderId="0" applyFill="0" applyBorder="0" applyAlignment="0"/>
    <xf numFmtId="174" fontId="18" fillId="0" borderId="0" applyFill="0" applyBorder="0" applyAlignment="0"/>
    <xf numFmtId="175"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19" fillId="54" borderId="1" applyNumberFormat="0" applyAlignment="0" applyProtection="0"/>
    <xf numFmtId="0" fontId="22"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15" fillId="0" borderId="0" applyFont="0" applyFill="0" applyBorder="0" applyAlignment="0" applyProtection="0"/>
    <xf numFmtId="177"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2"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2"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2"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2"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5"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172"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xf numFmtId="14" fontId="27" fillId="0" borderId="0" applyFill="0" applyBorder="0" applyAlignment="0"/>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0" applyFont="0" applyFill="0" applyBorder="0" applyAlignment="0" applyProtection="0"/>
    <xf numFmtId="180" fontId="2" fillId="0" borderId="0" applyFont="0" applyFill="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168" fontId="2" fillId="0" borderId="0"/>
    <xf numFmtId="0" fontId="2" fillId="0" borderId="0"/>
    <xf numFmtId="168" fontId="2" fillId="0" borderId="0"/>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32" fillId="7"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2" fillId="54" borderId="6" applyNumberFormat="0" applyFont="0" applyBorder="0" applyProtection="0">
      <alignment horizontal="center" vertical="center"/>
    </xf>
    <xf numFmtId="0" fontId="35" fillId="0" borderId="7" applyNumberFormat="0" applyProtection="0"/>
    <xf numFmtId="0" fontId="35" fillId="0" borderId="7" applyNumberFormat="0" applyProtection="0"/>
    <xf numFmtId="0" fontId="35" fillId="0" borderId="7" applyNumberFormat="0" applyProtection="0"/>
    <xf numFmtId="0" fontId="35" fillId="0" borderId="8">
      <alignment horizontal="left" vertical="center"/>
    </xf>
    <xf numFmtId="0" fontId="35" fillId="0" borderId="8">
      <alignment horizontal="left" vertical="center"/>
    </xf>
    <xf numFmtId="168" fontId="35" fillId="0" borderId="8">
      <alignment horizontal="left" vertical="center"/>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39" fillId="0" borderId="0"/>
    <xf numFmtId="168" fontId="40" fillId="0" borderId="0"/>
    <xf numFmtId="0" fontId="40" fillId="0" borderId="0"/>
    <xf numFmtId="168" fontId="40" fillId="0" borderId="0"/>
    <xf numFmtId="168" fontId="35" fillId="0" borderId="0"/>
    <xf numFmtId="0" fontId="35" fillId="0" borderId="0"/>
    <xf numFmtId="168" fontId="35" fillId="0" borderId="0"/>
    <xf numFmtId="168" fontId="41" fillId="0" borderId="0"/>
    <xf numFmtId="0" fontId="41" fillId="0" borderId="0"/>
    <xf numFmtId="168" fontId="41" fillId="0" borderId="0"/>
    <xf numFmtId="168" fontId="42" fillId="0" borderId="0"/>
    <xf numFmtId="0" fontId="42" fillId="0" borderId="0"/>
    <xf numFmtId="168" fontId="42" fillId="0" borderId="0"/>
    <xf numFmtId="168" fontId="43" fillId="0" borderId="0"/>
    <xf numFmtId="0" fontId="43" fillId="0" borderId="0"/>
    <xf numFmtId="168" fontId="43" fillId="0" borderId="0"/>
    <xf numFmtId="168" fontId="44" fillId="0" borderId="0"/>
    <xf numFmtId="0" fontId="44" fillId="0" borderId="0"/>
    <xf numFmtId="168" fontId="44" fillId="0" borderId="0"/>
    <xf numFmtId="0" fontId="43" fillId="62" borderId="12" applyFont="0" applyBorder="0">
      <alignment horizontal="center" wrapText="1"/>
    </xf>
    <xf numFmtId="3" fontId="2" fillId="13" borderId="6" applyFont="0" applyProtection="0">
      <alignment horizontal="right" vertical="center"/>
    </xf>
    <xf numFmtId="9" fontId="2" fillId="13" borderId="6" applyFont="0" applyProtection="0">
      <alignment horizontal="right" vertical="center"/>
    </xf>
    <xf numFmtId="0" fontId="2" fillId="13" borderId="12"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0" fontId="45"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168" fontId="46" fillId="0" borderId="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7" fillId="13" borderId="1" applyNumberFormat="0" applyAlignment="0" applyProtection="0"/>
    <xf numFmtId="3" fontId="2" fillId="64" borderId="6" applyFont="0">
      <alignment horizontal="right" vertical="center"/>
      <protection locked="0"/>
    </xf>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50" fillId="0" borderId="13"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1" fontId="56" fillId="0" borderId="0" applyProtection="0"/>
    <xf numFmtId="168" fontId="8" fillId="0" borderId="15"/>
    <xf numFmtId="169" fontId="8" fillId="0" borderId="15"/>
    <xf numFmtId="168" fontId="8" fillId="0" borderId="15"/>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0" fontId="2"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0" fontId="2" fillId="0" borderId="0"/>
    <xf numFmtId="0" fontId="2" fillId="0" borderId="0"/>
    <xf numFmtId="0" fontId="2" fillId="0" borderId="0"/>
    <xf numFmtId="0" fontId="57" fillId="0" borderId="0"/>
    <xf numFmtId="181" fontId="2" fillId="0" borderId="0"/>
    <xf numFmtId="179" fontId="10" fillId="0" borderId="0"/>
    <xf numFmtId="0" fontId="57"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58" fillId="0" borderId="0"/>
    <xf numFmtId="0" fontId="58" fillId="0" borderId="0"/>
    <xf numFmtId="0" fontId="57" fillId="0" borderId="0"/>
    <xf numFmtId="179" fontId="10" fillId="0" borderId="0"/>
    <xf numFmtId="179" fontId="2" fillId="0" borderId="0"/>
    <xf numFmtId="179" fontId="2" fillId="0" borderId="0"/>
    <xf numFmtId="0" fontId="2" fillId="0" borderId="0"/>
    <xf numFmtId="0" fontId="2" fillId="0" borderId="0"/>
    <xf numFmtId="179" fontId="10"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0" fillId="0" borderId="0"/>
    <xf numFmtId="0" fontId="2"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2"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2" fillId="0" borderId="0"/>
    <xf numFmtId="0" fontId="2" fillId="0" borderId="0"/>
    <xf numFmtId="179" fontId="10" fillId="0" borderId="0"/>
    <xf numFmtId="0" fontId="2" fillId="0" borderId="0"/>
    <xf numFmtId="0" fontId="2"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0" fillId="0" borderId="0"/>
    <xf numFmtId="0" fontId="2" fillId="0" borderId="0"/>
    <xf numFmtId="168" fontId="2" fillId="0" borderId="0"/>
    <xf numFmtId="179"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2" fillId="0" borderId="0"/>
    <xf numFmtId="179" fontId="115" fillId="0" borderId="0"/>
    <xf numFmtId="179" fontId="115" fillId="0" borderId="0"/>
    <xf numFmtId="179" fontId="115" fillId="0" borderId="0"/>
    <xf numFmtId="179"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46"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 fillId="0" borderId="0"/>
    <xf numFmtId="179" fontId="115" fillId="0" borderId="0"/>
    <xf numFmtId="179"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 fillId="0" borderId="0"/>
    <xf numFmtId="179"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9"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0"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 fillId="0" borderId="0"/>
    <xf numFmtId="0" fontId="2" fillId="0" borderId="0"/>
    <xf numFmtId="0" fontId="115" fillId="0" borderId="0"/>
    <xf numFmtId="0" fontId="115" fillId="0" borderId="0"/>
    <xf numFmtId="0" fontId="115" fillId="0" borderId="0"/>
    <xf numFmtId="0" fontId="115"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0"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0"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168" fontId="10" fillId="0" borderId="0"/>
    <xf numFmtId="0" fontId="10" fillId="0" borderId="0"/>
    <xf numFmtId="168" fontId="10" fillId="0" borderId="0"/>
    <xf numFmtId="0" fontId="10"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0"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68" fontId="10" fillId="0" borderId="0"/>
    <xf numFmtId="0" fontId="10" fillId="0" borderId="0"/>
    <xf numFmtId="0" fontId="10"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9"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0"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9" fillId="0" borderId="0"/>
    <xf numFmtId="179" fontId="10" fillId="0" borderId="0"/>
    <xf numFmtId="179" fontId="10" fillId="0" borderId="0"/>
    <xf numFmtId="0" fontId="2"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0"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0"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0"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0" fillId="0" borderId="0"/>
    <xf numFmtId="179" fontId="10" fillId="0" borderId="0"/>
    <xf numFmtId="179" fontId="10" fillId="0" borderId="0"/>
    <xf numFmtId="179" fontId="10" fillId="0" borderId="0"/>
    <xf numFmtId="179"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2" fillId="0" borderId="0"/>
    <xf numFmtId="0" fontId="10"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0"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0"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0"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7" fillId="0" borderId="0"/>
    <xf numFmtId="0" fontId="10" fillId="0" borderId="0"/>
    <xf numFmtId="0" fontId="2" fillId="0" borderId="0"/>
    <xf numFmtId="0" fontId="9" fillId="0" borderId="0"/>
    <xf numFmtId="168" fontId="7" fillId="0" borderId="0"/>
    <xf numFmtId="0" fontId="2" fillId="0" borderId="0"/>
    <xf numFmtId="0" fontId="115" fillId="0" borderId="0"/>
    <xf numFmtId="0" fontId="115" fillId="0" borderId="0"/>
    <xf numFmtId="179" fontId="10"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9"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10" fillId="0" borderId="0"/>
    <xf numFmtId="0" fontId="10" fillId="0" borderId="0"/>
    <xf numFmtId="168" fontId="7" fillId="0" borderId="0"/>
    <xf numFmtId="0" fontId="46" fillId="0" borderId="0"/>
    <xf numFmtId="0" fontId="2" fillId="0" borderId="0"/>
    <xf numFmtId="168" fontId="7" fillId="0" borderId="0"/>
    <xf numFmtId="0" fontId="115"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168" fontId="7" fillId="0" borderId="0"/>
    <xf numFmtId="168" fontId="7" fillId="0" borderId="0"/>
    <xf numFmtId="0" fontId="115" fillId="0" borderId="0"/>
    <xf numFmtId="179" fontId="10" fillId="0" borderId="0"/>
    <xf numFmtId="179" fontId="10" fillId="0" borderId="0"/>
    <xf numFmtId="179" fontId="2" fillId="0" borderId="0"/>
    <xf numFmtId="0" fontId="2" fillId="0" borderId="0"/>
    <xf numFmtId="179" fontId="2" fillId="0" borderId="0"/>
    <xf numFmtId="0" fontId="2" fillId="0" borderId="0"/>
    <xf numFmtId="179"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0" fillId="0" borderId="0"/>
    <xf numFmtId="168" fontId="7" fillId="0" borderId="0"/>
    <xf numFmtId="168" fontId="7" fillId="0" borderId="0"/>
    <xf numFmtId="0" fontId="115" fillId="0" borderId="0"/>
    <xf numFmtId="179" fontId="10" fillId="0" borderId="0"/>
    <xf numFmtId="179" fontId="10"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0" fillId="0" borderId="0"/>
    <xf numFmtId="179" fontId="1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79" fontId="10" fillId="0" borderId="0"/>
    <xf numFmtId="0" fontId="57"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57" fillId="0" borderId="0"/>
    <xf numFmtId="179" fontId="2"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8" fillId="0" borderId="0"/>
    <xf numFmtId="0" fontId="2"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8" fillId="0" borderId="0"/>
    <xf numFmtId="0" fontId="8" fillId="0" borderId="0"/>
    <xf numFmtId="0" fontId="8" fillId="0" borderId="0"/>
    <xf numFmtId="0" fontId="8" fillId="0" borderId="0"/>
    <xf numFmtId="179" fontId="2" fillId="0" borderId="0"/>
    <xf numFmtId="0" fontId="8" fillId="0" borderId="0"/>
    <xf numFmtId="179" fontId="8" fillId="0" borderId="0"/>
    <xf numFmtId="0" fontId="8" fillId="0" borderId="0"/>
    <xf numFmtId="0" fontId="2" fillId="0" borderId="0"/>
    <xf numFmtId="0" fontId="8"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79" fontId="8" fillId="0" borderId="0"/>
    <xf numFmtId="179" fontId="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57"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2" fillId="0" borderId="0"/>
    <xf numFmtId="0" fontId="115" fillId="0" borderId="0"/>
    <xf numFmtId="0" fontId="2" fillId="0" borderId="0"/>
    <xf numFmtId="0" fontId="2" fillId="0" borderId="0"/>
    <xf numFmtId="0" fontId="2" fillId="0" borderId="0"/>
    <xf numFmtId="0" fontId="2" fillId="0" borderId="0"/>
    <xf numFmtId="0" fontId="2" fillId="0" borderId="0"/>
    <xf numFmtId="0" fontId="115" fillId="0" borderId="0"/>
    <xf numFmtId="0" fontId="2" fillId="0" borderId="0"/>
    <xf numFmtId="0" fontId="8" fillId="0" borderId="0"/>
    <xf numFmtId="0" fontId="8" fillId="0" borderId="0"/>
    <xf numFmtId="168" fontId="8" fillId="0" borderId="0"/>
    <xf numFmtId="0" fontId="57" fillId="0" borderId="0"/>
    <xf numFmtId="168"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2" fillId="0" borderId="0"/>
    <xf numFmtId="0" fontId="57" fillId="0" borderId="0"/>
    <xf numFmtId="0" fontId="2" fillId="0" borderId="0"/>
    <xf numFmtId="0" fontId="57" fillId="0" borderId="0"/>
    <xf numFmtId="168" fontId="2" fillId="0" borderId="0"/>
    <xf numFmtId="0" fontId="57" fillId="0" borderId="0"/>
    <xf numFmtId="168" fontId="2" fillId="0" borderId="0"/>
    <xf numFmtId="0" fontId="57"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179" fontId="2"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2"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179"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15" fillId="0" borderId="0"/>
    <xf numFmtId="179" fontId="8"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8" fillId="0" borderId="0"/>
    <xf numFmtId="179" fontId="8" fillId="0" borderId="0"/>
    <xf numFmtId="179" fontId="8" fillId="0" borderId="0"/>
    <xf numFmtId="179"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2"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15" fillId="0" borderId="0"/>
    <xf numFmtId="179" fontId="115" fillId="0" borderId="0"/>
    <xf numFmtId="179" fontId="115" fillId="0" borderId="0"/>
    <xf numFmtId="179" fontId="115"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168" fontId="25" fillId="0" borderId="0"/>
    <xf numFmtId="0" fontId="2" fillId="0" borderId="0"/>
    <xf numFmtId="0" fontId="57" fillId="0" borderId="0"/>
    <xf numFmtId="168" fontId="2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57"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0" fontId="2"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79" fontId="2"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9"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57"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57" fillId="0" borderId="0"/>
    <xf numFmtId="0" fontId="2" fillId="0" borderId="0"/>
    <xf numFmtId="0" fontId="57"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2"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68" fontId="2"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69"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168" fontId="2" fillId="0" borderId="0"/>
    <xf numFmtId="0" fontId="57"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2" fillId="0" borderId="0"/>
    <xf numFmtId="0" fontId="2"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60" fillId="0" borderId="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9"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168" fontId="2" fillId="0" borderId="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1" fillId="0" borderId="0">
      <alignment horizontal="left"/>
    </xf>
    <xf numFmtId="0" fontId="2" fillId="0" borderId="0"/>
    <xf numFmtId="0" fontId="2" fillId="0" borderId="0"/>
    <xf numFmtId="168" fontId="2" fillId="0" borderId="0"/>
    <xf numFmtId="3" fontId="2" fillId="7" borderId="6" applyFont="0">
      <alignment horizontal="right" vertical="center"/>
      <protection locked="0"/>
    </xf>
    <xf numFmtId="168" fontId="62" fillId="0" borderId="0"/>
    <xf numFmtId="0" fontId="62" fillId="0" borderId="0"/>
    <xf numFmtId="168" fontId="62" fillId="0" borderId="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7" fillId="0" borderId="0"/>
    <xf numFmtId="175" fontId="18" fillId="0" borderId="0" applyFont="0" applyFill="0" applyBorder="0" applyAlignment="0" applyProtection="0"/>
    <xf numFmtId="186"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xf numFmtId="0" fontId="2" fillId="0" borderId="0"/>
    <xf numFmtId="168" fontId="2" fillId="0" borderId="0"/>
    <xf numFmtId="0" fontId="46" fillId="0" borderId="6" applyNumberFormat="0">
      <alignment horizontal="center" vertical="top" wrapText="1"/>
    </xf>
    <xf numFmtId="0" fontId="67" fillId="0" borderId="0" applyNumberFormat="0" applyFill="0" applyBorder="0" applyAlignment="0" applyProtection="0"/>
    <xf numFmtId="3" fontId="2" fillId="62" borderId="6" applyFont="0">
      <alignment horizontal="right" vertical="center"/>
    </xf>
    <xf numFmtId="187" fontId="2" fillId="62" borderId="6" applyFont="0">
      <alignment horizontal="right" vertical="center"/>
    </xf>
    <xf numFmtId="0" fontId="68" fillId="0" borderId="0"/>
    <xf numFmtId="0" fontId="7" fillId="0" borderId="0"/>
    <xf numFmtId="0" fontId="7" fillId="0" borderId="0"/>
    <xf numFmtId="0" fontId="7" fillId="0" borderId="0"/>
    <xf numFmtId="168" fontId="7" fillId="0" borderId="0"/>
    <xf numFmtId="168"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9" fontId="27" fillId="0" borderId="0" applyFill="0" applyBorder="0" applyAlignment="0"/>
    <xf numFmtId="188" fontId="18" fillId="0" borderId="0" applyFill="0" applyBorder="0" applyAlignment="0"/>
    <xf numFmtId="189" fontId="18" fillId="0" borderId="0" applyFill="0" applyBorder="0" applyAlignment="0"/>
    <xf numFmtId="0" fontId="70" fillId="0" borderId="0">
      <alignment horizontal="center" vertical="top"/>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7" fillId="0" borderId="23"/>
    <xf numFmtId="185" fontId="6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0" fontId="8" fillId="0" borderId="0" applyFont="0" applyFill="0" applyBorder="0" applyAlignment="0" applyProtection="0"/>
    <xf numFmtId="191" fontId="2"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1" fontId="75" fillId="0" borderId="0" applyFill="0" applyProtection="0">
      <alignment horizontal="right"/>
    </xf>
    <xf numFmtId="42" fontId="76" fillId="0" borderId="0" applyFont="0" applyFill="0" applyBorder="0" applyAlignment="0" applyProtection="0"/>
    <xf numFmtId="44" fontId="76" fillId="0" borderId="0" applyFont="0" applyFill="0" applyBorder="0" applyAlignment="0" applyProtection="0"/>
    <xf numFmtId="0" fontId="46" fillId="0" borderId="0"/>
    <xf numFmtId="0" fontId="77" fillId="0" borderId="0"/>
    <xf numFmtId="38" fontId="8" fillId="0" borderId="0" applyFont="0" applyFill="0" applyBorder="0" applyAlignment="0" applyProtection="0"/>
    <xf numFmtId="40" fontId="8" fillId="0" borderId="0" applyFont="0" applyFill="0" applyBorder="0" applyAlignment="0" applyProtection="0"/>
    <xf numFmtId="41" fontId="76" fillId="0" borderId="0" applyFont="0" applyFill="0" applyBorder="0" applyAlignment="0" applyProtection="0"/>
    <xf numFmtId="43" fontId="76" fillId="0" borderId="0" applyFont="0" applyFill="0" applyBorder="0" applyAlignment="0" applyProtection="0"/>
    <xf numFmtId="0" fontId="2" fillId="0" borderId="0"/>
    <xf numFmtId="0" fontId="2" fillId="0" borderId="0"/>
    <xf numFmtId="0" fontId="115" fillId="0" borderId="0"/>
    <xf numFmtId="0" fontId="2" fillId="0" borderId="0">
      <alignment vertical="center"/>
    </xf>
    <xf numFmtId="166" fontId="115" fillId="0" borderId="0" applyFont="0" applyFill="0" applyBorder="0" applyAlignment="0" applyProtection="0"/>
  </cellStyleXfs>
  <cellXfs count="770">
    <xf numFmtId="0" fontId="0" fillId="0" borderId="0" xfId="0"/>
    <xf numFmtId="0" fontId="2" fillId="69" borderId="6" xfId="12" applyFont="1" applyFill="1" applyBorder="1" applyAlignment="1">
      <alignment horizontal="left" vertical="center" wrapText="1"/>
    </xf>
    <xf numFmtId="0" fontId="2" fillId="0" borderId="0" xfId="12" applyFont="1" applyFill="1" applyBorder="1" applyProtection="1"/>
    <xf numFmtId="0" fontId="2" fillId="0" borderId="0" xfId="0" applyFont="1"/>
    <xf numFmtId="0" fontId="1" fillId="0" borderId="0" xfId="0" applyFont="1"/>
    <xf numFmtId="0" fontId="78" fillId="0" borderId="0" xfId="0" applyFont="1"/>
    <xf numFmtId="0" fontId="2" fillId="0" borderId="0" xfId="0" applyFont="1" applyBorder="1"/>
    <xf numFmtId="0" fontId="1" fillId="0" borderId="0" xfId="0" applyFont="1" applyBorder="1"/>
    <xf numFmtId="0" fontId="78" fillId="0" borderId="0" xfId="0" applyFont="1" applyBorder="1"/>
    <xf numFmtId="0" fontId="2" fillId="0" borderId="24" xfId="0" applyFont="1" applyBorder="1"/>
    <xf numFmtId="0" fontId="79" fillId="0" borderId="24" xfId="0" applyFont="1" applyBorder="1" applyAlignment="1">
      <alignment horizontal="center" vertical="center"/>
    </xf>
    <xf numFmtId="0" fontId="2" fillId="0" borderId="25" xfId="0" applyFont="1" applyBorder="1" applyAlignment="1">
      <alignment horizontal="right" vertical="center" wrapText="1"/>
    </xf>
    <xf numFmtId="0" fontId="2" fillId="0" borderId="26" xfId="0" applyFont="1" applyBorder="1" applyAlignment="1">
      <alignment vertical="center" wrapText="1"/>
    </xf>
    <xf numFmtId="0" fontId="2" fillId="0" borderId="25" xfId="0" applyFont="1" applyFill="1" applyBorder="1" applyAlignment="1">
      <alignment horizontal="center" vertical="center" wrapText="1"/>
    </xf>
    <xf numFmtId="0" fontId="2" fillId="0" borderId="6" xfId="0" applyFont="1" applyBorder="1" applyAlignment="1">
      <alignment vertical="center" wrapText="1"/>
    </xf>
    <xf numFmtId="192" fontId="2" fillId="0" borderId="6" xfId="0" applyNumberFormat="1" applyFont="1" applyFill="1" applyBorder="1" applyAlignment="1" applyProtection="1">
      <alignment vertical="center" wrapText="1"/>
      <protection locked="0"/>
    </xf>
    <xf numFmtId="192" fontId="1" fillId="0" borderId="27" xfId="0" applyNumberFormat="1" applyFont="1" applyFill="1" applyBorder="1" applyAlignment="1" applyProtection="1">
      <alignment vertical="center" wrapText="1"/>
      <protection locked="0"/>
    </xf>
    <xf numFmtId="0" fontId="78" fillId="0" borderId="0" xfId="0" applyFont="1" applyFill="1"/>
    <xf numFmtId="0" fontId="2" fillId="0" borderId="0" xfId="0" applyFont="1" applyAlignment="1">
      <alignment horizontal="right"/>
    </xf>
    <xf numFmtId="0" fontId="2" fillId="0" borderId="0" xfId="0" applyFont="1" applyFill="1" applyBorder="1" applyProtection="1"/>
    <xf numFmtId="0" fontId="43" fillId="0" borderId="0" xfId="0" applyFont="1" applyFill="1" applyBorder="1" applyAlignment="1" applyProtection="1">
      <alignment horizontal="center" vertical="center"/>
    </xf>
    <xf numFmtId="10" fontId="2" fillId="0" borderId="0" xfId="8" applyNumberFormat="1" applyFont="1" applyFill="1" applyBorder="1" applyProtection="1">
      <protection locked="0"/>
    </xf>
    <xf numFmtId="0" fontId="2" fillId="0" borderId="0" xfId="0" applyFont="1" applyFill="1" applyBorder="1" applyProtection="1">
      <protection locked="0"/>
    </xf>
    <xf numFmtId="0" fontId="44" fillId="0" borderId="0" xfId="0" applyFont="1" applyFill="1" applyBorder="1" applyProtection="1">
      <protection locked="0"/>
    </xf>
    <xf numFmtId="0" fontId="43" fillId="0" borderId="30" xfId="0" applyFont="1" applyFill="1" applyBorder="1" applyAlignment="1" applyProtection="1">
      <alignment horizontal="center" vertical="center"/>
    </xf>
    <xf numFmtId="0" fontId="2" fillId="0" borderId="26" xfId="0" applyFont="1" applyFill="1" applyBorder="1" applyProtection="1"/>
    <xf numFmtId="0" fontId="2" fillId="0" borderId="25" xfId="0" applyFont="1" applyFill="1" applyBorder="1" applyAlignment="1" applyProtection="1">
      <alignment horizontal="left" indent="1"/>
    </xf>
    <xf numFmtId="0" fontId="43" fillId="0" borderId="12"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12" xfId="0" applyFont="1" applyFill="1" applyBorder="1" applyAlignment="1" applyProtection="1">
      <alignment horizontal="left"/>
    </xf>
    <xf numFmtId="192" fontId="2" fillId="0" borderId="6" xfId="2" applyNumberFormat="1" applyFont="1" applyFill="1" applyBorder="1" applyAlignment="1" applyProtection="1">
      <alignment horizontal="right"/>
    </xf>
    <xf numFmtId="192" fontId="2" fillId="71" borderId="6" xfId="2" applyNumberFormat="1" applyFont="1" applyFill="1" applyBorder="1" applyAlignment="1" applyProtection="1">
      <alignment horizontal="right"/>
    </xf>
    <xf numFmtId="192" fontId="2" fillId="0" borderId="6" xfId="0" applyNumberFormat="1" applyFont="1" applyFill="1" applyBorder="1" applyAlignment="1" applyProtection="1">
      <alignment horizontal="right"/>
    </xf>
    <xf numFmtId="192" fontId="2" fillId="71" borderId="27" xfId="0" applyNumberFormat="1" applyFont="1" applyFill="1" applyBorder="1" applyAlignment="1" applyProtection="1">
      <alignment horizontal="right"/>
    </xf>
    <xf numFmtId="0" fontId="2" fillId="0" borderId="12" xfId="0" applyFont="1" applyFill="1" applyBorder="1" applyAlignment="1" applyProtection="1">
      <alignment horizontal="left" indent="2"/>
    </xf>
    <xf numFmtId="0" fontId="2" fillId="0" borderId="12" xfId="0" applyFont="1" applyFill="1" applyBorder="1" applyAlignment="1" applyProtection="1">
      <alignment horizontal="left" indent="1"/>
    </xf>
    <xf numFmtId="0" fontId="43" fillId="0" borderId="12" xfId="0" applyFont="1" applyFill="1" applyBorder="1" applyAlignment="1" applyProtection="1"/>
    <xf numFmtId="192" fontId="2" fillId="0" borderId="6" xfId="2" applyNumberFormat="1" applyFont="1" applyFill="1" applyBorder="1" applyAlignment="1" applyProtection="1">
      <alignment horizontal="right"/>
      <protection locked="0"/>
    </xf>
    <xf numFmtId="192" fontId="2" fillId="0" borderId="31" xfId="0" applyNumberFormat="1" applyFont="1" applyFill="1" applyBorder="1" applyAlignment="1" applyProtection="1">
      <alignment horizontal="right"/>
      <protection locked="0"/>
    </xf>
    <xf numFmtId="192" fontId="2" fillId="0" borderId="6" xfId="0" applyNumberFormat="1" applyFont="1" applyFill="1" applyBorder="1" applyAlignment="1" applyProtection="1">
      <alignment horizontal="right"/>
      <protection locked="0"/>
    </xf>
    <xf numFmtId="192" fontId="2" fillId="0" borderId="27" xfId="0" applyNumberFormat="1" applyFont="1" applyFill="1" applyBorder="1" applyAlignment="1" applyProtection="1">
      <alignment horizontal="right"/>
    </xf>
    <xf numFmtId="0" fontId="2" fillId="0" borderId="32" xfId="0" applyFont="1" applyFill="1" applyBorder="1" applyAlignment="1" applyProtection="1">
      <alignment horizontal="left" indent="1"/>
    </xf>
    <xf numFmtId="0" fontId="43" fillId="0" borderId="33" xfId="0" applyFont="1" applyFill="1" applyBorder="1" applyAlignment="1" applyProtection="1"/>
    <xf numFmtId="192" fontId="2" fillId="71" borderId="28" xfId="2" applyNumberFormat="1" applyFont="1" applyFill="1" applyBorder="1" applyAlignment="1" applyProtection="1">
      <alignment horizontal="right"/>
    </xf>
    <xf numFmtId="192" fontId="2" fillId="71" borderId="29" xfId="0" applyNumberFormat="1" applyFont="1" applyFill="1" applyBorder="1" applyAlignment="1" applyProtection="1">
      <alignment horizontal="right"/>
    </xf>
    <xf numFmtId="0" fontId="80" fillId="0" borderId="0" xfId="0" applyFont="1" applyAlignment="1">
      <alignment vertical="center"/>
    </xf>
    <xf numFmtId="0" fontId="81" fillId="0" borderId="0" xfId="0" applyFont="1"/>
    <xf numFmtId="0" fontId="2" fillId="0" borderId="0" xfId="0" applyFont="1" applyFill="1" applyBorder="1"/>
    <xf numFmtId="0" fontId="44" fillId="0" borderId="0" xfId="0" applyFont="1" applyFill="1" applyBorder="1" applyAlignment="1" applyProtection="1">
      <alignment horizontal="right"/>
      <protection locked="0"/>
    </xf>
    <xf numFmtId="0" fontId="2" fillId="0" borderId="30" xfId="0" applyFont="1" applyFill="1" applyBorder="1" applyAlignment="1">
      <alignment horizontal="left" vertical="center" indent="1"/>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indent="1"/>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left" indent="1"/>
    </xf>
    <xf numFmtId="38" fontId="2" fillId="0" borderId="6" xfId="0" applyNumberFormat="1" applyFont="1" applyFill="1" applyBorder="1" applyAlignment="1" applyProtection="1">
      <alignment horizontal="right"/>
      <protection locked="0"/>
    </xf>
    <xf numFmtId="38" fontId="2" fillId="0" borderId="27" xfId="0" applyNumberFormat="1" applyFont="1" applyFill="1" applyBorder="1" applyAlignment="1" applyProtection="1">
      <alignment horizontal="right"/>
      <protection locked="0"/>
    </xf>
    <xf numFmtId="0" fontId="2" fillId="0" borderId="6" xfId="0" applyFont="1" applyFill="1" applyBorder="1" applyAlignment="1">
      <alignment horizontal="left" wrapText="1" indent="1"/>
    </xf>
    <xf numFmtId="0" fontId="2" fillId="0" borderId="6" xfId="0" applyFont="1" applyFill="1" applyBorder="1" applyAlignment="1">
      <alignment horizontal="left" wrapText="1" indent="2"/>
    </xf>
    <xf numFmtId="0" fontId="43" fillId="0" borderId="6" xfId="0" applyFont="1" applyFill="1" applyBorder="1" applyAlignment="1"/>
    <xf numFmtId="0" fontId="43" fillId="0" borderId="6" xfId="0" applyFont="1" applyFill="1" applyBorder="1" applyAlignment="1">
      <alignment horizontal="left"/>
    </xf>
    <xf numFmtId="0" fontId="43" fillId="0" borderId="6" xfId="0" applyFont="1" applyFill="1" applyBorder="1" applyAlignment="1">
      <alignment horizontal="center"/>
    </xf>
    <xf numFmtId="0" fontId="2" fillId="0" borderId="6" xfId="0" applyFont="1" applyFill="1" applyBorder="1" applyAlignment="1">
      <alignment horizontal="left" indent="1"/>
    </xf>
    <xf numFmtId="0" fontId="43" fillId="0" borderId="6" xfId="0" applyFont="1" applyFill="1" applyBorder="1" applyAlignment="1">
      <alignment horizontal="left" indent="1"/>
    </xf>
    <xf numFmtId="0" fontId="43" fillId="0" borderId="6" xfId="0" applyFont="1" applyFill="1" applyBorder="1" applyAlignment="1">
      <alignment horizontal="left" vertical="center" wrapText="1"/>
    </xf>
    <xf numFmtId="0" fontId="2" fillId="0" borderId="32" xfId="0" applyFont="1" applyFill="1" applyBorder="1" applyAlignment="1">
      <alignment horizontal="left" vertical="center" indent="1"/>
    </xf>
    <xf numFmtId="0" fontId="43" fillId="0" borderId="28" xfId="0" applyFont="1" applyFill="1" applyBorder="1" applyAlignment="1"/>
    <xf numFmtId="0" fontId="81" fillId="0" borderId="0" xfId="0" applyFont="1" applyBorder="1"/>
    <xf numFmtId="0" fontId="44" fillId="0" borderId="0" xfId="0" applyFont="1" applyFill="1" applyAlignment="1">
      <alignment horizontal="center"/>
    </xf>
    <xf numFmtId="0" fontId="1" fillId="0" borderId="25" xfId="0" applyFont="1" applyBorder="1" applyAlignment="1">
      <alignment horizontal="center" vertical="center" wrapText="1"/>
    </xf>
    <xf numFmtId="0" fontId="1" fillId="0" borderId="6" xfId="0" applyFont="1" applyFill="1" applyBorder="1" applyAlignment="1">
      <alignment vertical="center" wrapText="1"/>
    </xf>
    <xf numFmtId="0" fontId="1" fillId="0" borderId="32" xfId="0" applyFont="1" applyBorder="1" applyAlignment="1">
      <alignment horizontal="center" vertical="center" wrapText="1"/>
    </xf>
    <xf numFmtId="0" fontId="79" fillId="0" borderId="28"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wrapText="1"/>
    </xf>
    <xf numFmtId="0" fontId="1" fillId="0" borderId="0" xfId="0" applyFont="1" applyFill="1" applyBorder="1" applyAlignment="1">
      <alignment wrapText="1"/>
    </xf>
    <xf numFmtId="0" fontId="2" fillId="0" borderId="0" xfId="0" applyFont="1" applyBorder="1" applyAlignment="1">
      <alignment horizontal="left" wrapText="1"/>
    </xf>
    <xf numFmtId="0" fontId="43"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30" xfId="0" applyFont="1" applyBorder="1"/>
    <xf numFmtId="0" fontId="2" fillId="0" borderId="25" xfId="0" applyFont="1" applyBorder="1" applyAlignment="1">
      <alignment vertical="center"/>
    </xf>
    <xf numFmtId="0" fontId="2" fillId="0" borderId="12" xfId="0" applyFont="1" applyBorder="1" applyAlignment="1">
      <alignment wrapText="1"/>
    </xf>
    <xf numFmtId="0" fontId="1" fillId="0" borderId="34" xfId="0" applyFont="1" applyBorder="1" applyAlignment="1"/>
    <xf numFmtId="0" fontId="2" fillId="0" borderId="34" xfId="0" applyFont="1" applyBorder="1" applyAlignment="1"/>
    <xf numFmtId="0" fontId="2" fillId="0" borderId="34" xfId="0" applyFont="1" applyBorder="1" applyAlignment="1">
      <alignment wrapText="1"/>
    </xf>
    <xf numFmtId="0" fontId="2" fillId="0" borderId="32" xfId="0" applyFont="1" applyBorder="1"/>
    <xf numFmtId="0" fontId="2" fillId="0" borderId="35" xfId="0" applyFont="1" applyBorder="1" applyAlignment="1">
      <alignment wrapText="1"/>
    </xf>
    <xf numFmtId="0" fontId="1" fillId="0" borderId="36" xfId="0" applyFont="1" applyBorder="1" applyAlignment="1"/>
    <xf numFmtId="0" fontId="2" fillId="0" borderId="0" xfId="12" applyFont="1" applyFill="1" applyBorder="1" applyAlignment="1" applyProtection="1"/>
    <xf numFmtId="0" fontId="43" fillId="0" borderId="26" xfId="12" applyFont="1" applyFill="1" applyBorder="1" applyAlignment="1" applyProtection="1">
      <alignment horizontal="center" vertical="center"/>
    </xf>
    <xf numFmtId="0" fontId="43" fillId="0" borderId="37" xfId="12" applyFont="1" applyFill="1" applyBorder="1" applyAlignment="1" applyProtection="1">
      <alignment horizontal="center" vertical="center"/>
    </xf>
    <xf numFmtId="0" fontId="2" fillId="0" borderId="0" xfId="12" applyFont="1" applyFill="1" applyBorder="1" applyAlignment="1" applyProtection="1">
      <alignment vertical="center"/>
    </xf>
    <xf numFmtId="0" fontId="78" fillId="0" borderId="6" xfId="0" applyFont="1" applyBorder="1"/>
    <xf numFmtId="0" fontId="1" fillId="0" borderId="25" xfId="0" applyFont="1" applyBorder="1" applyAlignment="1">
      <alignment horizontal="center"/>
    </xf>
    <xf numFmtId="167" fontId="78" fillId="0" borderId="0" xfId="0" applyNumberFormat="1" applyFont="1"/>
    <xf numFmtId="0" fontId="1" fillId="0" borderId="0" xfId="0" applyFont="1" applyAlignment="1">
      <alignment vertical="center"/>
    </xf>
    <xf numFmtId="0" fontId="1" fillId="0" borderId="25" xfId="0" applyFont="1" applyBorder="1" applyAlignment="1">
      <alignment horizontal="center" vertical="center"/>
    </xf>
    <xf numFmtId="0" fontId="78" fillId="0" borderId="0" xfId="0" applyFont="1" applyAlignment="1"/>
    <xf numFmtId="0" fontId="1" fillId="0" borderId="38" xfId="0" applyFont="1" applyBorder="1" applyAlignment="1">
      <alignment wrapText="1"/>
    </xf>
    <xf numFmtId="0" fontId="1" fillId="0" borderId="0" xfId="0" applyFont="1" applyAlignment="1">
      <alignment horizontal="center" vertical="center"/>
    </xf>
    <xf numFmtId="0" fontId="1" fillId="0" borderId="0" xfId="0" applyFont="1" applyFill="1"/>
    <xf numFmtId="0" fontId="2" fillId="0" borderId="30" xfId="10" applyFont="1" applyFill="1" applyBorder="1" applyAlignment="1" applyProtection="1">
      <alignment horizontal="center" vertical="center"/>
      <protection locked="0"/>
    </xf>
    <xf numFmtId="0" fontId="43" fillId="69" borderId="39" xfId="10" applyFont="1" applyFill="1" applyBorder="1" applyAlignment="1" applyProtection="1">
      <alignment horizontal="center" vertical="center" wrapText="1"/>
      <protection locked="0"/>
    </xf>
    <xf numFmtId="0" fontId="2" fillId="0" borderId="25" xfId="10" applyFont="1" applyFill="1" applyBorder="1" applyAlignment="1" applyProtection="1">
      <alignment horizontal="center" vertical="center"/>
      <protection locked="0"/>
    </xf>
    <xf numFmtId="0" fontId="79" fillId="71" borderId="6" xfId="0" applyFont="1" applyFill="1" applyBorder="1" applyAlignment="1">
      <alignment horizontal="left" vertical="top" wrapText="1"/>
    </xf>
    <xf numFmtId="0" fontId="2" fillId="69" borderId="16" xfId="14" applyFont="1" applyFill="1" applyBorder="1" applyAlignment="1" applyProtection="1">
      <alignment vertical="center" wrapText="1"/>
      <protection locked="0"/>
    </xf>
    <xf numFmtId="0" fontId="2" fillId="69" borderId="6" xfId="14" applyFont="1" applyFill="1" applyBorder="1" applyAlignment="1" applyProtection="1">
      <alignment vertical="center" wrapText="1"/>
      <protection locked="0"/>
    </xf>
    <xf numFmtId="0" fontId="2" fillId="69" borderId="40" xfId="14" applyFont="1" applyFill="1" applyBorder="1" applyAlignment="1" applyProtection="1">
      <alignment vertical="center" wrapText="1"/>
      <protection locked="0"/>
    </xf>
    <xf numFmtId="0" fontId="2" fillId="69" borderId="16" xfId="14" applyFont="1" applyFill="1" applyBorder="1" applyAlignment="1" applyProtection="1">
      <alignment horizontal="left" vertical="center" wrapText="1"/>
      <protection locked="0"/>
    </xf>
    <xf numFmtId="0" fontId="2" fillId="69" borderId="6" xfId="14" applyFont="1" applyFill="1" applyBorder="1" applyAlignment="1" applyProtection="1">
      <alignment horizontal="left" vertical="center" wrapText="1"/>
      <protection locked="0"/>
    </xf>
    <xf numFmtId="0" fontId="2" fillId="69" borderId="6" xfId="10" applyFont="1" applyFill="1" applyBorder="1" applyAlignment="1" applyProtection="1">
      <alignment horizontal="left" vertical="center" wrapText="1"/>
      <protection locked="0"/>
    </xf>
    <xf numFmtId="0" fontId="2" fillId="0" borderId="6" xfId="14" applyFont="1" applyBorder="1" applyAlignment="1" applyProtection="1">
      <alignment horizontal="left" vertical="center" wrapText="1"/>
      <protection locked="0"/>
    </xf>
    <xf numFmtId="0" fontId="2" fillId="0" borderId="0" xfId="14" applyFont="1" applyBorder="1" applyAlignment="1" applyProtection="1">
      <alignment wrapText="1"/>
      <protection locked="0"/>
    </xf>
    <xf numFmtId="0" fontId="2" fillId="0" borderId="6" xfId="14" applyFont="1" applyFill="1" applyBorder="1" applyAlignment="1" applyProtection="1">
      <alignment horizontal="left" vertical="center" wrapText="1"/>
      <protection locked="0"/>
    </xf>
    <xf numFmtId="1" fontId="43" fillId="71" borderId="6" xfId="4" applyNumberFormat="1" applyFont="1" applyFill="1" applyBorder="1" applyAlignment="1" applyProtection="1">
      <alignment horizontal="left" vertical="top" wrapText="1"/>
    </xf>
    <xf numFmtId="0" fontId="2" fillId="0" borderId="25" xfId="10" applyFont="1" applyFill="1" applyBorder="1" applyAlignment="1" applyProtection="1">
      <alignment horizontal="center" vertical="center" wrapText="1"/>
      <protection locked="0"/>
    </xf>
    <xf numFmtId="0" fontId="43" fillId="69" borderId="6" xfId="14" applyFont="1" applyFill="1" applyBorder="1" applyAlignment="1" applyProtection="1">
      <alignment vertical="center" wrapText="1"/>
      <protection locked="0"/>
    </xf>
    <xf numFmtId="0" fontId="2" fillId="69" borderId="6" xfId="14" applyFont="1" applyFill="1" applyBorder="1" applyAlignment="1" applyProtection="1">
      <alignment horizontal="left" vertical="center" wrapText="1" indent="2"/>
      <protection locked="0"/>
    </xf>
    <xf numFmtId="0" fontId="43" fillId="71" borderId="6" xfId="14" applyFont="1" applyFill="1" applyBorder="1" applyAlignment="1" applyProtection="1">
      <alignment vertical="center" wrapText="1"/>
      <protection locked="0"/>
    </xf>
    <xf numFmtId="0" fontId="2" fillId="0" borderId="32" xfId="10" applyFont="1" applyFill="1" applyBorder="1" applyAlignment="1" applyProtection="1">
      <alignment horizontal="center" vertical="center" wrapText="1"/>
      <protection locked="0"/>
    </xf>
    <xf numFmtId="0" fontId="43" fillId="71" borderId="28" xfId="14" applyFont="1" applyFill="1" applyBorder="1" applyAlignment="1" applyProtection="1">
      <alignment vertical="center" wrapText="1"/>
      <protection locked="0"/>
    </xf>
    <xf numFmtId="0" fontId="43" fillId="0" borderId="0" xfId="12" applyFont="1" applyFill="1" applyBorder="1" applyAlignment="1" applyProtection="1"/>
    <xf numFmtId="0" fontId="1" fillId="0" borderId="41"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Border="1" applyAlignment="1">
      <alignment wrapText="1"/>
    </xf>
    <xf numFmtId="167" fontId="1" fillId="0" borderId="46" xfId="0" applyNumberFormat="1" applyFont="1" applyBorder="1" applyAlignment="1">
      <alignment horizontal="center"/>
    </xf>
    <xf numFmtId="167" fontId="78" fillId="0" borderId="0" xfId="0" applyNumberFormat="1" applyFont="1" applyBorder="1" applyAlignment="1">
      <alignment horizontal="center"/>
    </xf>
    <xf numFmtId="0" fontId="1" fillId="0" borderId="47" xfId="0" applyFont="1" applyBorder="1" applyAlignment="1">
      <alignment wrapText="1"/>
    </xf>
    <xf numFmtId="167" fontId="1" fillId="0" borderId="48" xfId="0" applyNumberFormat="1" applyFont="1" applyBorder="1" applyAlignment="1">
      <alignment horizontal="center"/>
    </xf>
    <xf numFmtId="167" fontId="80" fillId="0" borderId="48" xfId="0" applyNumberFormat="1" applyFont="1" applyBorder="1" applyAlignment="1">
      <alignment horizontal="center"/>
    </xf>
    <xf numFmtId="167" fontId="84" fillId="0" borderId="0" xfId="0" applyNumberFormat="1" applyFont="1" applyBorder="1" applyAlignment="1">
      <alignment horizontal="center"/>
    </xf>
    <xf numFmtId="0" fontId="80" fillId="0" borderId="47" xfId="0" applyFont="1" applyBorder="1" applyAlignment="1">
      <alignment horizontal="right" wrapText="1"/>
    </xf>
    <xf numFmtId="167" fontId="44" fillId="20" borderId="48" xfId="0" applyNumberFormat="1" applyFont="1" applyFill="1" applyBorder="1" applyAlignment="1">
      <alignment horizontal="center"/>
    </xf>
    <xf numFmtId="0" fontId="1" fillId="0" borderId="49" xfId="0" applyFont="1" applyBorder="1" applyAlignment="1">
      <alignment wrapText="1"/>
    </xf>
    <xf numFmtId="167" fontId="1" fillId="0" borderId="51" xfId="0" applyNumberFormat="1" applyFont="1" applyBorder="1" applyAlignment="1">
      <alignment horizontal="center"/>
    </xf>
    <xf numFmtId="0" fontId="79" fillId="71" borderId="52" xfId="0" applyFont="1" applyFill="1" applyBorder="1" applyAlignment="1">
      <alignment wrapText="1"/>
    </xf>
    <xf numFmtId="167" fontId="79" fillId="71" borderId="54" xfId="0" applyNumberFormat="1" applyFont="1" applyFill="1" applyBorder="1" applyAlignment="1">
      <alignment horizontal="center"/>
    </xf>
    <xf numFmtId="167" fontId="82" fillId="0" borderId="0" xfId="0" applyNumberFormat="1" applyFont="1" applyFill="1" applyBorder="1" applyAlignment="1">
      <alignment horizontal="center"/>
    </xf>
    <xf numFmtId="167" fontId="1" fillId="0" borderId="56" xfId="0" applyNumberFormat="1" applyFont="1" applyBorder="1" applyAlignment="1">
      <alignment horizontal="center"/>
    </xf>
    <xf numFmtId="0" fontId="80" fillId="0" borderId="49" xfId="0" applyFont="1" applyBorder="1" applyAlignment="1">
      <alignment horizontal="right" wrapText="1"/>
    </xf>
    <xf numFmtId="167" fontId="1" fillId="0" borderId="57" xfId="0" applyNumberFormat="1" applyFont="1" applyBorder="1" applyAlignment="1">
      <alignment horizontal="center"/>
    </xf>
    <xf numFmtId="0" fontId="1" fillId="0" borderId="32" xfId="0" applyFont="1" applyBorder="1" applyAlignment="1">
      <alignment horizontal="center"/>
    </xf>
    <xf numFmtId="0" fontId="79" fillId="71" borderId="58" xfId="0" applyFont="1" applyFill="1" applyBorder="1" applyAlignment="1">
      <alignment wrapText="1"/>
    </xf>
    <xf numFmtId="167" fontId="79" fillId="71" borderId="60" xfId="0" applyNumberFormat="1" applyFont="1" applyFill="1" applyBorder="1" applyAlignment="1">
      <alignment horizontal="center"/>
    </xf>
    <xf numFmtId="0" fontId="1" fillId="0" borderId="25" xfId="0" applyFont="1" applyBorder="1" applyAlignment="1">
      <alignment vertical="center"/>
    </xf>
    <xf numFmtId="192" fontId="1" fillId="0" borderId="6" xfId="0" applyNumberFormat="1" applyFont="1" applyBorder="1" applyAlignment="1"/>
    <xf numFmtId="0" fontId="81" fillId="0" borderId="0" xfId="0" applyFont="1" applyAlignment="1"/>
    <xf numFmtId="0" fontId="2" fillId="69" borderId="32" xfId="10" applyFont="1" applyFill="1" applyBorder="1" applyAlignment="1" applyProtection="1">
      <alignment horizontal="left" vertical="center"/>
      <protection locked="0"/>
    </xf>
    <xf numFmtId="0" fontId="43" fillId="69" borderId="28" xfId="17" applyFont="1" applyFill="1" applyBorder="1" applyAlignment="1" applyProtection="1">
      <protection locked="0"/>
    </xf>
    <xf numFmtId="192" fontId="1" fillId="71" borderId="28" xfId="0" applyNumberFormat="1" applyFont="1" applyFill="1" applyBorder="1"/>
    <xf numFmtId="0" fontId="79" fillId="0" borderId="0" xfId="0" applyFont="1" applyAlignment="1">
      <alignment horizontal="center"/>
    </xf>
    <xf numFmtId="0" fontId="1" fillId="0" borderId="30" xfId="0" applyFont="1" applyBorder="1"/>
    <xf numFmtId="0" fontId="1" fillId="0" borderId="37" xfId="0" applyFont="1" applyBorder="1"/>
    <xf numFmtId="0" fontId="1" fillId="0" borderId="27" xfId="0" applyFont="1" applyBorder="1" applyAlignment="1">
      <alignment horizontal="center" vertical="center"/>
    </xf>
    <xf numFmtId="164" fontId="2" fillId="69" borderId="25" xfId="3" applyNumberFormat="1" applyFont="1" applyFill="1" applyBorder="1" applyAlignment="1" applyProtection="1">
      <alignment horizontal="center" vertical="center" wrapText="1"/>
      <protection locked="0"/>
    </xf>
    <xf numFmtId="164" fontId="2" fillId="69" borderId="6" xfId="3" applyNumberFormat="1" applyFont="1" applyFill="1" applyBorder="1" applyAlignment="1" applyProtection="1">
      <alignment horizontal="center" vertical="center" wrapText="1"/>
      <protection locked="0"/>
    </xf>
    <xf numFmtId="164" fontId="2" fillId="69" borderId="27" xfId="3" applyNumberFormat="1" applyFont="1" applyFill="1" applyBorder="1" applyAlignment="1" applyProtection="1">
      <alignment horizontal="center" vertical="center" wrapText="1"/>
      <protection locked="0"/>
    </xf>
    <xf numFmtId="0" fontId="2" fillId="69" borderId="25" xfId="7" applyFont="1" applyFill="1" applyBorder="1" applyAlignment="1" applyProtection="1">
      <alignment horizontal="right" vertical="center"/>
      <protection locked="0"/>
    </xf>
    <xf numFmtId="192" fontId="1" fillId="0" borderId="25" xfId="0" applyNumberFormat="1" applyFont="1" applyBorder="1" applyAlignment="1"/>
    <xf numFmtId="192" fontId="1" fillId="0" borderId="27" xfId="0" applyNumberFormat="1" applyFont="1" applyBorder="1" applyAlignment="1"/>
    <xf numFmtId="192" fontId="1" fillId="71" borderId="61" xfId="0" applyNumberFormat="1" applyFont="1" applyFill="1" applyBorder="1" applyAlignment="1"/>
    <xf numFmtId="0" fontId="43" fillId="69" borderId="29" xfId="17" applyFont="1" applyFill="1" applyBorder="1" applyAlignment="1" applyProtection="1">
      <protection locked="0"/>
    </xf>
    <xf numFmtId="192" fontId="1" fillId="71" borderId="32" xfId="0" applyNumberFormat="1" applyFont="1" applyFill="1" applyBorder="1"/>
    <xf numFmtId="192" fontId="1" fillId="71" borderId="29" xfId="0" applyNumberFormat="1" applyFont="1" applyFill="1" applyBorder="1"/>
    <xf numFmtId="192" fontId="1" fillId="71" borderId="62" xfId="0" applyNumberFormat="1" applyFont="1" applyFill="1" applyBorder="1"/>
    <xf numFmtId="0" fontId="1" fillId="0" borderId="0" xfId="0" applyFont="1" applyBorder="1" applyAlignment="1">
      <alignment vertical="center"/>
    </xf>
    <xf numFmtId="0" fontId="1" fillId="0" borderId="26" xfId="0" applyFont="1" applyBorder="1"/>
    <xf numFmtId="0" fontId="81" fillId="0" borderId="0" xfId="0" applyFont="1" applyAlignment="1">
      <alignment wrapText="1"/>
    </xf>
    <xf numFmtId="0" fontId="1" fillId="0" borderId="25" xfId="0" applyFont="1" applyBorder="1"/>
    <xf numFmtId="0" fontId="1" fillId="0" borderId="6" xfId="0" applyFont="1" applyBorder="1"/>
    <xf numFmtId="0" fontId="1" fillId="0" borderId="63" xfId="0" applyFont="1" applyBorder="1" applyAlignment="1">
      <alignment wrapText="1"/>
    </xf>
    <xf numFmtId="0" fontId="1" fillId="0" borderId="32" xfId="0" applyFont="1" applyBorder="1"/>
    <xf numFmtId="0" fontId="79" fillId="0" borderId="28" xfId="0" applyFont="1" applyBorder="1"/>
    <xf numFmtId="192" fontId="43" fillId="71" borderId="28" xfId="17" applyNumberFormat="1" applyFont="1" applyFill="1" applyBorder="1" applyAlignment="1" applyProtection="1">
      <protection locked="0"/>
    </xf>
    <xf numFmtId="0" fontId="1" fillId="0" borderId="64" xfId="0" applyFont="1" applyBorder="1" applyAlignment="1">
      <alignment horizontal="center"/>
    </xf>
    <xf numFmtId="0" fontId="1" fillId="0" borderId="65"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center"/>
    </xf>
    <xf numFmtId="0" fontId="81" fillId="0" borderId="0" xfId="0" applyFont="1" applyAlignment="1">
      <alignment horizontal="center"/>
    </xf>
    <xf numFmtId="0" fontId="2" fillId="69" borderId="25" xfId="7" applyFont="1" applyFill="1" applyBorder="1" applyAlignment="1" applyProtection="1">
      <alignment horizontal="left" vertical="center"/>
      <protection locked="0"/>
    </xf>
    <xf numFmtId="0" fontId="2" fillId="69" borderId="6" xfId="7" applyFont="1" applyFill="1" applyBorder="1" applyProtection="1">
      <protection locked="0"/>
    </xf>
    <xf numFmtId="0" fontId="2" fillId="0" borderId="6" xfId="14" applyFont="1" applyFill="1" applyBorder="1" applyAlignment="1" applyProtection="1">
      <alignment horizontal="center" vertical="center" wrapText="1"/>
      <protection locked="0"/>
    </xf>
    <xf numFmtId="0" fontId="2" fillId="69" borderId="6" xfId="14" applyFont="1" applyFill="1" applyBorder="1" applyAlignment="1" applyProtection="1">
      <alignment horizontal="center" vertical="center" wrapText="1"/>
      <protection locked="0"/>
    </xf>
    <xf numFmtId="3" fontId="2" fillId="69" borderId="6" xfId="3" applyNumberFormat="1" applyFont="1" applyFill="1" applyBorder="1" applyAlignment="1" applyProtection="1">
      <alignment horizontal="center" vertical="center" wrapText="1"/>
      <protection locked="0"/>
    </xf>
    <xf numFmtId="9" fontId="2" fillId="69" borderId="6" xfId="16" applyNumberFormat="1" applyFont="1" applyFill="1" applyBorder="1" applyAlignment="1" applyProtection="1">
      <alignment horizontal="center" vertical="center"/>
      <protection locked="0"/>
    </xf>
    <xf numFmtId="0" fontId="85" fillId="69" borderId="6" xfId="12" applyFont="1" applyFill="1" applyBorder="1" applyAlignment="1">
      <alignment horizontal="left" vertical="center"/>
    </xf>
    <xf numFmtId="0" fontId="83" fillId="69" borderId="6" xfId="12" applyFont="1" applyFill="1" applyBorder="1" applyAlignment="1">
      <alignment wrapText="1"/>
    </xf>
    <xf numFmtId="192" fontId="2" fillId="71" borderId="6" xfId="7" applyNumberFormat="1" applyFont="1" applyFill="1" applyBorder="1" applyProtection="1">
      <protection locked="0"/>
    </xf>
    <xf numFmtId="192" fontId="2" fillId="71" borderId="6" xfId="3" applyNumberFormat="1" applyFont="1" applyFill="1" applyBorder="1" applyProtection="1">
      <protection locked="0"/>
    </xf>
    <xf numFmtId="192" fontId="2" fillId="69" borderId="6" xfId="7" applyNumberFormat="1" applyFont="1" applyFill="1" applyBorder="1" applyProtection="1">
      <protection locked="0"/>
    </xf>
    <xf numFmtId="3" fontId="2" fillId="71" borderId="27" xfId="7" applyNumberFormat="1" applyFont="1" applyFill="1" applyBorder="1" applyProtection="1">
      <protection locked="0"/>
    </xf>
    <xf numFmtId="0" fontId="85" fillId="69" borderId="6" xfId="12" applyFont="1" applyFill="1" applyBorder="1" applyAlignment="1">
      <alignment horizontal="left" vertical="center" wrapText="1"/>
    </xf>
    <xf numFmtId="165" fontId="2" fillId="69" borderId="6" xfId="9" applyNumberFormat="1" applyFont="1" applyFill="1" applyBorder="1" applyAlignment="1" applyProtection="1">
      <alignment horizontal="right" wrapText="1"/>
      <protection locked="0"/>
    </xf>
    <xf numFmtId="0" fontId="85" fillId="0" borderId="6" xfId="12" applyFont="1" applyFill="1" applyBorder="1" applyAlignment="1">
      <alignment horizontal="left" vertical="center" wrapText="1"/>
    </xf>
    <xf numFmtId="165" fontId="2" fillId="72" borderId="6" xfId="9" applyNumberFormat="1" applyFont="1" applyFill="1" applyBorder="1" applyAlignment="1" applyProtection="1">
      <alignment horizontal="right" wrapText="1"/>
      <protection locked="0"/>
    </xf>
    <xf numFmtId="0" fontId="83" fillId="0" borderId="6" xfId="12" applyFont="1" applyFill="1" applyBorder="1" applyAlignment="1">
      <alignment wrapText="1"/>
    </xf>
    <xf numFmtId="192" fontId="2" fillId="0" borderId="6" xfId="3" applyNumberFormat="1" applyFont="1" applyFill="1" applyBorder="1" applyProtection="1">
      <protection locked="0"/>
    </xf>
    <xf numFmtId="0" fontId="85" fillId="69" borderId="6" xfId="10" applyFont="1" applyFill="1" applyBorder="1" applyAlignment="1" applyProtection="1">
      <alignment horizontal="left" vertical="center"/>
      <protection locked="0"/>
    </xf>
    <xf numFmtId="0" fontId="83" fillId="69" borderId="6" xfId="20962" applyFont="1" applyFill="1" applyBorder="1" applyAlignment="1" applyProtection="1"/>
    <xf numFmtId="3" fontId="43" fillId="71" borderId="28" xfId="17" applyNumberFormat="1" applyFont="1" applyFill="1" applyBorder="1" applyAlignment="1" applyProtection="1">
      <protection locked="0"/>
    </xf>
    <xf numFmtId="192" fontId="43" fillId="71" borderId="28" xfId="3" applyNumberFormat="1" applyFont="1" applyFill="1" applyBorder="1" applyAlignment="1" applyProtection="1">
      <protection locked="0"/>
    </xf>
    <xf numFmtId="192" fontId="2" fillId="69" borderId="28" xfId="7" applyNumberFormat="1" applyFont="1" applyFill="1" applyBorder="1" applyProtection="1">
      <protection locked="0"/>
    </xf>
    <xf numFmtId="164" fontId="43" fillId="71" borderId="29" xfId="3" applyNumberFormat="1" applyFont="1" applyFill="1" applyBorder="1" applyAlignment="1" applyProtection="1">
      <protection locked="0"/>
    </xf>
    <xf numFmtId="192" fontId="1"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4" fillId="0" borderId="0" xfId="0" applyFont="1" applyFill="1" applyAlignment="1">
      <alignment horizontal="right"/>
    </xf>
    <xf numFmtId="0" fontId="1" fillId="0" borderId="25" xfId="0" applyFont="1" applyFill="1" applyBorder="1" applyAlignment="1">
      <alignment horizontal="center" vertical="center"/>
    </xf>
    <xf numFmtId="0" fontId="43" fillId="0" borderId="6" xfId="0" applyFont="1" applyFill="1" applyBorder="1" applyAlignment="1" applyProtection="1">
      <alignment horizontal="left"/>
      <protection locked="0"/>
    </xf>
    <xf numFmtId="192" fontId="2" fillId="71" borderId="6" xfId="0" applyNumberFormat="1" applyFont="1" applyFill="1" applyBorder="1" applyAlignment="1" applyProtection="1">
      <alignment horizontal="right"/>
    </xf>
    <xf numFmtId="0" fontId="2" fillId="0" borderId="31" xfId="0" applyNumberFormat="1" applyFont="1" applyFill="1" applyBorder="1" applyAlignment="1">
      <alignment horizontal="left" vertical="center" wrapText="1"/>
    </xf>
    <xf numFmtId="0" fontId="43" fillId="0" borderId="31" xfId="0" applyNumberFormat="1" applyFont="1" applyFill="1" applyBorder="1" applyAlignment="1">
      <alignment vertical="center" wrapText="1"/>
    </xf>
    <xf numFmtId="0" fontId="44" fillId="0" borderId="6" xfId="0" applyFont="1" applyFill="1" applyBorder="1" applyAlignment="1" applyProtection="1">
      <alignment horizontal="left" vertical="center" indent="17"/>
      <protection locked="0"/>
    </xf>
    <xf numFmtId="0" fontId="1" fillId="0" borderId="32" xfId="0" applyFont="1" applyFill="1" applyBorder="1" applyAlignment="1">
      <alignment horizontal="center" vertical="center"/>
    </xf>
    <xf numFmtId="0" fontId="43" fillId="0" borderId="66" xfId="0" applyNumberFormat="1" applyFont="1" applyFill="1" applyBorder="1" applyAlignment="1">
      <alignment vertical="center" wrapText="1"/>
    </xf>
    <xf numFmtId="192" fontId="2" fillId="71" borderId="28" xfId="0" applyNumberFormat="1" applyFont="1" applyFill="1" applyBorder="1" applyAlignment="1" applyProtection="1">
      <alignment horizontal="right"/>
    </xf>
    <xf numFmtId="0" fontId="83" fillId="0" borderId="6" xfId="20961" applyFont="1" applyFill="1" applyBorder="1" applyAlignment="1" applyProtection="1">
      <alignment horizontal="center" vertical="center"/>
    </xf>
    <xf numFmtId="0" fontId="2" fillId="69" borderId="6" xfId="20961" applyFont="1" applyFill="1" applyBorder="1" applyAlignment="1" applyProtection="1">
      <alignment horizontal="right" indent="1"/>
    </xf>
    <xf numFmtId="0" fontId="2" fillId="69" borderId="40" xfId="20961" applyFont="1" applyFill="1" applyBorder="1" applyAlignment="1" applyProtection="1">
      <alignment horizontal="right" indent="1"/>
    </xf>
    <xf numFmtId="0" fontId="86" fillId="0" borderId="0" xfId="0" applyFont="1" applyBorder="1" applyAlignment="1">
      <alignment wrapText="1"/>
    </xf>
    <xf numFmtId="0" fontId="2" fillId="69" borderId="6" xfId="20961" applyFont="1" applyFill="1" applyBorder="1" applyAlignment="1" applyProtection="1"/>
    <xf numFmtId="0" fontId="43" fillId="0" borderId="6" xfId="0" applyFont="1" applyFill="1" applyBorder="1" applyAlignment="1">
      <alignment horizontal="center" vertical="center" wrapText="1"/>
    </xf>
    <xf numFmtId="0" fontId="62" fillId="0" borderId="6" xfId="0" applyFont="1" applyFill="1" applyBorder="1" applyAlignment="1">
      <alignment horizontal="left" vertical="center" wrapText="1"/>
    </xf>
    <xf numFmtId="0" fontId="2" fillId="0" borderId="28" xfId="0" applyFont="1" applyBorder="1" applyAlignment="1">
      <alignment vertical="center" wrapText="1"/>
    </xf>
    <xf numFmtId="0" fontId="43" fillId="0" borderId="0" xfId="0" applyFont="1" applyAlignment="1">
      <alignment horizontal="center"/>
    </xf>
    <xf numFmtId="0" fontId="1" fillId="0" borderId="0" xfId="0" applyFont="1" applyAlignment="1">
      <alignment horizontal="left" indent="1"/>
    </xf>
    <xf numFmtId="0" fontId="2" fillId="0" borderId="30" xfId="12" applyFont="1" applyFill="1" applyBorder="1" applyAlignment="1" applyProtection="1">
      <alignment vertical="center"/>
    </xf>
    <xf numFmtId="0" fontId="2" fillId="0" borderId="26" xfId="12" applyFont="1" applyFill="1" applyBorder="1" applyAlignment="1" applyProtection="1">
      <alignment vertical="center"/>
    </xf>
    <xf numFmtId="192" fontId="79" fillId="71" borderId="28" xfId="0" applyNumberFormat="1" applyFont="1" applyFill="1" applyBorder="1" applyAlignment="1">
      <alignment horizontal="center" vertical="center"/>
    </xf>
    <xf numFmtId="0" fontId="1" fillId="0" borderId="6" xfId="0" applyFont="1" applyBorder="1" applyAlignment="1">
      <alignment wrapText="1"/>
    </xf>
    <xf numFmtId="0" fontId="1" fillId="0" borderId="6" xfId="0" applyFont="1" applyFill="1" applyBorder="1" applyAlignment="1"/>
    <xf numFmtId="0" fontId="79" fillId="71" borderId="6" xfId="0" applyFont="1" applyFill="1" applyBorder="1" applyAlignment="1">
      <alignment wrapText="1"/>
    </xf>
    <xf numFmtId="0" fontId="79" fillId="71" borderId="28" xfId="0" applyFont="1" applyFill="1" applyBorder="1" applyAlignment="1">
      <alignment wrapText="1"/>
    </xf>
    <xf numFmtId="0" fontId="1" fillId="0" borderId="30" xfId="0" applyFont="1" applyBorder="1" applyAlignment="1">
      <alignment horizontal="center" vertical="center"/>
    </xf>
    <xf numFmtId="0" fontId="1" fillId="0" borderId="0" xfId="0" applyFont="1" applyAlignment="1"/>
    <xf numFmtId="0" fontId="43" fillId="0" borderId="0" xfId="12" applyFont="1" applyFill="1" applyBorder="1" applyAlignment="1" applyProtection="1">
      <alignment horizontal="center"/>
    </xf>
    <xf numFmtId="0" fontId="1" fillId="0" borderId="47" xfId="0" applyFont="1" applyBorder="1" applyAlignment="1">
      <alignment horizontal="left" wrapText="1" indent="1"/>
    </xf>
    <xf numFmtId="0" fontId="80" fillId="0" borderId="47" xfId="0" applyFont="1" applyBorder="1" applyAlignment="1">
      <alignment horizontal="left" wrapText="1" indent="1"/>
    </xf>
    <xf numFmtId="0" fontId="2" fillId="69" borderId="6" xfId="12" applyFont="1" applyFill="1" applyBorder="1" applyAlignment="1">
      <alignment horizontal="center" vertical="center" wrapText="1"/>
    </xf>
    <xf numFmtId="0" fontId="43" fillId="0" borderId="0" xfId="9" applyFont="1" applyFill="1" applyBorder="1" applyAlignment="1" applyProtection="1">
      <alignment horizontal="center" vertical="center"/>
      <protection locked="0"/>
    </xf>
    <xf numFmtId="164" fontId="2" fillId="0" borderId="6" xfId="3" applyNumberFormat="1" applyFont="1" applyFill="1" applyBorder="1" applyAlignment="1" applyProtection="1">
      <alignment horizontal="center" vertical="center" wrapText="1"/>
      <protection locked="0"/>
    </xf>
    <xf numFmtId="0" fontId="1" fillId="0" borderId="30" xfId="0" applyFont="1" applyBorder="1" applyAlignment="1">
      <alignment horizontal="center" vertical="center" wrapText="1"/>
    </xf>
    <xf numFmtId="0" fontId="1" fillId="0" borderId="26" xfId="0" applyFont="1" applyFill="1" applyBorder="1" applyAlignment="1">
      <alignment horizontal="left" vertical="center" wrapText="1" indent="2"/>
    </xf>
    <xf numFmtId="0" fontId="87" fillId="0" borderId="0" xfId="12" applyFont="1" applyFill="1" applyBorder="1" applyAlignment="1" applyProtection="1"/>
    <xf numFmtId="0" fontId="88" fillId="0" borderId="0" xfId="12"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vertical="center"/>
    </xf>
    <xf numFmtId="0" fontId="2" fillId="0" borderId="6" xfId="0" applyFont="1" applyFill="1" applyBorder="1" applyAlignment="1" applyProtection="1">
      <alignment horizontal="left" indent="4"/>
      <protection locked="0"/>
    </xf>
    <xf numFmtId="0" fontId="2" fillId="0" borderId="31" xfId="0" applyNumberFormat="1" applyFont="1" applyFill="1" applyBorder="1" applyAlignment="1">
      <alignment horizontal="left" vertical="center" wrapText="1" indent="4"/>
    </xf>
    <xf numFmtId="0" fontId="2" fillId="0" borderId="6" xfId="0" applyFont="1" applyFill="1" applyBorder="1" applyAlignment="1" applyProtection="1">
      <alignment horizontal="left" vertical="center" indent="11"/>
      <protection locked="0"/>
    </xf>
    <xf numFmtId="0" fontId="89" fillId="0" borderId="31" xfId="0" applyNumberFormat="1" applyFont="1" applyFill="1" applyBorder="1" applyAlignment="1">
      <alignment horizontal="left" vertical="center" wrapText="1"/>
    </xf>
    <xf numFmtId="0" fontId="88" fillId="0" borderId="31" xfId="0" applyNumberFormat="1" applyFont="1" applyFill="1" applyBorder="1" applyAlignment="1">
      <alignment vertical="center" wrapText="1"/>
    </xf>
    <xf numFmtId="0" fontId="5" fillId="0" borderId="0" xfId="18" applyAlignment="1" applyProtection="1"/>
    <xf numFmtId="0" fontId="5" fillId="0" borderId="6" xfId="18" applyFill="1" applyBorder="1" applyAlignment="1" applyProtection="1"/>
    <xf numFmtId="0" fontId="5" fillId="0" borderId="6" xfId="18" applyFill="1" applyBorder="1" applyAlignment="1" applyProtection="1">
      <alignment horizontal="left" vertical="center" wrapText="1"/>
    </xf>
    <xf numFmtId="0" fontId="1" fillId="0" borderId="47" xfId="0" applyFont="1" applyFill="1" applyBorder="1" applyAlignment="1">
      <alignment wrapText="1"/>
    </xf>
    <xf numFmtId="0" fontId="1" fillId="0" borderId="6" xfId="0" applyFont="1" applyBorder="1" applyAlignment="1">
      <alignment horizontal="center" vertical="center" wrapText="1"/>
    </xf>
    <xf numFmtId="0" fontId="79" fillId="0" borderId="39" xfId="0" applyFont="1" applyFill="1" applyBorder="1" applyAlignment="1">
      <alignment horizontal="center" vertical="center" wrapText="1"/>
    </xf>
    <xf numFmtId="0" fontId="2" fillId="0" borderId="27" xfId="3" applyNumberFormat="1" applyFont="1" applyFill="1" applyBorder="1" applyAlignment="1" applyProtection="1">
      <alignment horizontal="center" vertical="center" wrapText="1"/>
      <protection locked="0"/>
    </xf>
    <xf numFmtId="0" fontId="43" fillId="0" borderId="12" xfId="0" applyFont="1" applyFill="1" applyBorder="1" applyAlignment="1" applyProtection="1">
      <alignment horizontal="left"/>
    </xf>
    <xf numFmtId="0" fontId="3" fillId="0" borderId="64" xfId="0" applyFont="1" applyBorder="1"/>
    <xf numFmtId="0" fontId="3" fillId="0" borderId="65" xfId="0" applyFont="1" applyBorder="1"/>
    <xf numFmtId="0" fontId="3" fillId="0" borderId="26" xfId="0" applyFont="1" applyBorder="1" applyAlignment="1">
      <alignment horizontal="center" vertical="center"/>
    </xf>
    <xf numFmtId="0" fontId="3" fillId="0" borderId="67" xfId="0" applyFont="1" applyBorder="1" applyAlignment="1">
      <alignment horizontal="center" vertical="center"/>
    </xf>
    <xf numFmtId="0" fontId="3" fillId="0" borderId="37" xfId="0" applyFont="1" applyBorder="1" applyAlignment="1">
      <alignment horizontal="center" vertical="center"/>
    </xf>
    <xf numFmtId="0" fontId="90" fillId="0" borderId="0" xfId="0" applyFont="1"/>
    <xf numFmtId="0" fontId="3" fillId="0" borderId="63" xfId="0" applyFont="1" applyBorder="1"/>
    <xf numFmtId="192" fontId="1" fillId="0" borderId="34" xfId="0" applyNumberFormat="1" applyFont="1" applyBorder="1" applyAlignment="1"/>
    <xf numFmtId="0" fontId="3" fillId="0" borderId="0" xfId="0" applyFont="1"/>
    <xf numFmtId="0" fontId="3" fillId="0" borderId="26" xfId="0" applyFont="1" applyBorder="1" applyAlignment="1">
      <alignment wrapText="1"/>
    </xf>
    <xf numFmtId="0" fontId="3" fillId="0" borderId="67" xfId="0" applyFont="1" applyBorder="1" applyAlignment="1">
      <alignment wrapText="1"/>
    </xf>
    <xf numFmtId="0" fontId="3" fillId="0" borderId="37" xfId="0" applyFont="1" applyBorder="1" applyAlignment="1">
      <alignment wrapText="1"/>
    </xf>
    <xf numFmtId="0" fontId="3" fillId="0" borderId="6" xfId="0" applyFont="1" applyFill="1" applyBorder="1" applyAlignment="1">
      <alignment horizontal="center" vertical="center" wrapText="1"/>
    </xf>
    <xf numFmtId="192" fontId="3" fillId="0" borderId="6" xfId="0" applyNumberFormat="1" applyFont="1" applyBorder="1"/>
    <xf numFmtId="192" fontId="3" fillId="71" borderId="28" xfId="0" applyNumberFormat="1" applyFont="1" applyFill="1" applyBorder="1"/>
    <xf numFmtId="9" fontId="3" fillId="0" borderId="27" xfId="1" applyFont="1" applyBorder="1"/>
    <xf numFmtId="9" fontId="3" fillId="71" borderId="29" xfId="1" applyFont="1" applyFill="1" applyBorder="1"/>
    <xf numFmtId="0" fontId="79" fillId="0" borderId="0" xfId="0" applyFont="1" applyFill="1" applyBorder="1" applyAlignment="1">
      <alignment horizontal="center" wrapText="1"/>
    </xf>
    <xf numFmtId="167" fontId="1" fillId="0" borderId="6" xfId="0" applyNumberFormat="1" applyFont="1" applyBorder="1" applyAlignment="1"/>
    <xf numFmtId="167" fontId="1" fillId="71" borderId="28" xfId="0" applyNumberFormat="1" applyFont="1" applyFill="1" applyBorder="1"/>
    <xf numFmtId="0" fontId="1" fillId="0" borderId="0" xfId="0" applyFont="1" applyFill="1" applyBorder="1" applyAlignment="1">
      <alignment vertical="center" wrapText="1"/>
    </xf>
    <xf numFmtId="0" fontId="1" fillId="0" borderId="68" xfId="0" applyFont="1" applyFill="1" applyBorder="1" applyAlignment="1">
      <alignment vertical="center" wrapText="1"/>
    </xf>
    <xf numFmtId="0" fontId="1" fillId="0" borderId="25" xfId="0" applyFont="1" applyFill="1" applyBorder="1"/>
    <xf numFmtId="0" fontId="1" fillId="0" borderId="25" xfId="0" applyFont="1" applyFill="1" applyBorder="1" applyAlignment="1">
      <alignment horizontal="center"/>
    </xf>
    <xf numFmtId="167" fontId="78" fillId="0" borderId="0" xfId="0" applyNumberFormat="1" applyFont="1" applyFill="1"/>
    <xf numFmtId="192" fontId="79" fillId="71" borderId="28" xfId="0" applyNumberFormat="1" applyFont="1" applyFill="1" applyBorder="1" applyAlignment="1">
      <alignment horizontal="left" vertical="center" wrapText="1"/>
    </xf>
    <xf numFmtId="0" fontId="79" fillId="0" borderId="24" xfId="0" applyFont="1" applyBorder="1" applyAlignment="1">
      <alignment horizontal="left"/>
    </xf>
    <xf numFmtId="0" fontId="79" fillId="71" borderId="69" xfId="0" applyFont="1" applyFill="1" applyBorder="1" applyAlignment="1">
      <alignment wrapText="1"/>
    </xf>
    <xf numFmtId="0" fontId="89" fillId="0" borderId="0" xfId="0" applyFont="1" applyAlignment="1">
      <alignment wrapText="1"/>
    </xf>
    <xf numFmtId="0" fontId="2" fillId="0" borderId="0" xfId="0" applyFont="1" applyAlignment="1">
      <alignment wrapText="1"/>
    </xf>
    <xf numFmtId="0" fontId="3" fillId="0" borderId="0" xfId="0" applyFont="1" applyFill="1"/>
    <xf numFmtId="0" fontId="92" fillId="69" borderId="70" xfId="0" applyFont="1" applyFill="1" applyBorder="1" applyAlignment="1">
      <alignment horizontal="left"/>
    </xf>
    <xf numFmtId="0" fontId="92" fillId="69" borderId="71" xfId="0" applyFont="1" applyFill="1" applyBorder="1" applyAlignment="1">
      <alignment horizontal="left"/>
    </xf>
    <xf numFmtId="0" fontId="4" fillId="69" borderId="72" xfId="0" applyFont="1" applyFill="1" applyBorder="1" applyAlignment="1">
      <alignment vertical="center"/>
    </xf>
    <xf numFmtId="0" fontId="3" fillId="69" borderId="8" xfId="0" applyFont="1" applyFill="1" applyBorder="1" applyAlignment="1">
      <alignment vertical="center"/>
    </xf>
    <xf numFmtId="0" fontId="3" fillId="69" borderId="34" xfId="0" applyFont="1" applyFill="1" applyBorder="1" applyAlignment="1">
      <alignment vertical="center"/>
    </xf>
    <xf numFmtId="0" fontId="3" fillId="0" borderId="73" xfId="0" applyFont="1" applyFill="1" applyBorder="1" applyAlignment="1">
      <alignment horizontal="center" vertical="center"/>
    </xf>
    <xf numFmtId="0" fontId="3" fillId="0" borderId="16" xfId="0" applyFont="1" applyFill="1" applyBorder="1" applyAlignment="1">
      <alignment vertical="center"/>
    </xf>
    <xf numFmtId="169" fontId="8" fillId="2" borderId="0" xfId="21" applyBorder="1"/>
    <xf numFmtId="0" fontId="3" fillId="0" borderId="25" xfId="0" applyFont="1" applyFill="1" applyBorder="1" applyAlignment="1">
      <alignment horizontal="center"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2" xfId="0" applyFont="1" applyFill="1" applyBorder="1" applyAlignment="1">
      <alignment horizontal="center" vertical="center"/>
    </xf>
    <xf numFmtId="0" fontId="4" fillId="0" borderId="28" xfId="0" applyFont="1" applyFill="1" applyBorder="1" applyAlignment="1">
      <alignment vertical="center"/>
    </xf>
    <xf numFmtId="0" fontId="3" fillId="69" borderId="63" xfId="0" applyFont="1" applyFill="1" applyBorder="1" applyAlignment="1">
      <alignment horizontal="center" vertical="center"/>
    </xf>
    <xf numFmtId="0" fontId="3" fillId="69" borderId="0" xfId="0" applyFont="1" applyFill="1" applyBorder="1" applyAlignment="1">
      <alignment vertical="center"/>
    </xf>
    <xf numFmtId="0" fontId="3" fillId="0" borderId="30" xfId="0" applyFont="1" applyFill="1" applyBorder="1" applyAlignment="1">
      <alignment horizontal="center" vertical="center"/>
    </xf>
    <xf numFmtId="0" fontId="3" fillId="0" borderId="26" xfId="0" applyFont="1" applyFill="1" applyBorder="1" applyAlignment="1">
      <alignment vertical="center"/>
    </xf>
    <xf numFmtId="169" fontId="8" fillId="2" borderId="65" xfId="21" applyBorder="1"/>
    <xf numFmtId="0" fontId="3" fillId="0" borderId="76" xfId="0" applyFont="1" applyFill="1" applyBorder="1" applyAlignment="1">
      <alignment horizontal="center" vertical="center"/>
    </xf>
    <xf numFmtId="0" fontId="3" fillId="0" borderId="40" xfId="0" applyFont="1" applyFill="1" applyBorder="1" applyAlignment="1">
      <alignment vertical="center"/>
    </xf>
    <xf numFmtId="169" fontId="8" fillId="2" borderId="35" xfId="21" applyBorder="1"/>
    <xf numFmtId="169" fontId="8" fillId="2" borderId="77" xfId="21" applyBorder="1"/>
    <xf numFmtId="169" fontId="8" fillId="2" borderId="66" xfId="21" applyBorder="1"/>
    <xf numFmtId="0" fontId="3" fillId="0" borderId="80" xfId="0" applyFont="1" applyFill="1" applyBorder="1" applyAlignment="1">
      <alignment horizontal="center" vertical="center"/>
    </xf>
    <xf numFmtId="0" fontId="3" fillId="0" borderId="81" xfId="0" applyFont="1" applyFill="1" applyBorder="1" applyAlignment="1">
      <alignment vertical="center"/>
    </xf>
    <xf numFmtId="169" fontId="8" fillId="2" borderId="7" xfId="21" applyBorder="1"/>
    <xf numFmtId="0" fontId="4" fillId="0" borderId="0" xfId="0" applyFont="1" applyFill="1" applyAlignment="1">
      <alignment horizontal="center"/>
    </xf>
    <xf numFmtId="0" fontId="79" fillId="0" borderId="6"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1" fillId="0" borderId="6" xfId="0" applyFont="1" applyFill="1" applyBorder="1"/>
    <xf numFmtId="192" fontId="1" fillId="0" borderId="6" xfId="0" applyNumberFormat="1" applyFont="1" applyFill="1" applyBorder="1" applyAlignment="1">
      <alignment horizontal="center" vertical="center"/>
    </xf>
    <xf numFmtId="0" fontId="1" fillId="0" borderId="6" xfId="0" applyFont="1" applyFill="1" applyBorder="1" applyAlignment="1">
      <alignment horizontal="left" indent="1"/>
    </xf>
    <xf numFmtId="0" fontId="80" fillId="0" borderId="6" xfId="0" applyFont="1" applyFill="1" applyBorder="1" applyAlignment="1">
      <alignment horizontal="left" indent="1"/>
    </xf>
    <xf numFmtId="192" fontId="79" fillId="71" borderId="29" xfId="0" applyNumberFormat="1" applyFont="1" applyFill="1" applyBorder="1" applyAlignment="1">
      <alignment horizontal="center" vertical="center"/>
    </xf>
    <xf numFmtId="0" fontId="87" fillId="0" borderId="0" xfId="12" applyFont="1" applyFill="1" applyBorder="1" applyProtection="1"/>
    <xf numFmtId="0" fontId="4" fillId="71" borderId="26" xfId="0" applyFont="1" applyFill="1" applyBorder="1" applyAlignment="1">
      <alignment horizontal="center" vertical="center" wrapText="1"/>
    </xf>
    <xf numFmtId="0" fontId="4" fillId="71" borderId="37" xfId="0" applyFont="1" applyFill="1" applyBorder="1" applyAlignment="1">
      <alignment horizontal="center" vertical="center" wrapText="1"/>
    </xf>
    <xf numFmtId="0" fontId="4" fillId="71" borderId="25" xfId="0" applyFont="1" applyFill="1" applyBorder="1" applyAlignment="1">
      <alignment horizontal="left" vertical="center" wrapText="1"/>
    </xf>
    <xf numFmtId="0" fontId="4" fillId="71" borderId="27"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88" fillId="0" borderId="32" xfId="7" applyNumberFormat="1" applyFont="1" applyFill="1" applyBorder="1" applyAlignment="1" applyProtection="1">
      <alignment horizontal="left" vertical="center"/>
      <protection locked="0"/>
    </xf>
    <xf numFmtId="0" fontId="89" fillId="0" borderId="28" xfId="10" applyFont="1" applyFill="1" applyBorder="1" applyAlignment="1" applyProtection="1">
      <alignment horizontal="left" vertical="center" wrapText="1"/>
      <protection locked="0"/>
    </xf>
    <xf numFmtId="0" fontId="1" fillId="0" borderId="6" xfId="0" applyFont="1" applyBorder="1" applyAlignment="1">
      <alignment vertical="center" wrapText="1"/>
    </xf>
    <xf numFmtId="14" fontId="2" fillId="69" borderId="6" xfId="9" quotePrefix="1" applyNumberFormat="1" applyFont="1" applyFill="1" applyBorder="1" applyAlignment="1" applyProtection="1">
      <alignment horizontal="left"/>
      <protection locked="0"/>
    </xf>
    <xf numFmtId="3" fontId="93" fillId="71" borderId="27" xfId="0" applyNumberFormat="1" applyFont="1" applyFill="1" applyBorder="1" applyAlignment="1">
      <alignment vertical="center" wrapText="1"/>
    </xf>
    <xf numFmtId="3" fontId="93" fillId="71" borderId="28" xfId="0" applyNumberFormat="1" applyFont="1" applyFill="1" applyBorder="1" applyAlignment="1">
      <alignment vertical="center" wrapText="1"/>
    </xf>
    <xf numFmtId="3" fontId="93" fillId="71" borderId="29" xfId="0" applyNumberFormat="1" applyFont="1" applyFill="1" applyBorder="1" applyAlignment="1">
      <alignment vertical="center" wrapText="1"/>
    </xf>
    <xf numFmtId="0" fontId="5" fillId="0" borderId="6" xfId="18" applyFill="1" applyBorder="1" applyAlignment="1" applyProtection="1"/>
    <xf numFmtId="49" fontId="1" fillId="0" borderId="6" xfId="0" applyNumberFormat="1" applyFont="1" applyBorder="1" applyAlignment="1">
      <alignment horizontal="right"/>
    </xf>
    <xf numFmtId="0" fontId="2" fillId="69" borderId="6" xfId="20961" applyFont="1" applyFill="1" applyBorder="1" applyAlignment="1" applyProtection="1">
      <alignment horizontal="left" wrapText="1"/>
    </xf>
    <xf numFmtId="0" fontId="1" fillId="0" borderId="6" xfId="20961" applyFont="1" applyFill="1" applyBorder="1" applyAlignment="1" applyProtection="1">
      <alignment horizontal="left" wrapText="1"/>
    </xf>
    <xf numFmtId="0" fontId="2" fillId="0" borderId="6" xfId="20961" applyFont="1" applyFill="1" applyBorder="1" applyAlignment="1" applyProtection="1">
      <alignment horizontal="left" wrapText="1"/>
    </xf>
    <xf numFmtId="0" fontId="2" fillId="0" borderId="40" xfId="20961" applyFont="1" applyFill="1" applyBorder="1" applyAlignment="1" applyProtection="1">
      <alignment horizontal="left" wrapText="1"/>
    </xf>
    <xf numFmtId="0" fontId="0" fillId="0" borderId="0" xfId="0" applyAlignment="1">
      <alignment wrapText="1"/>
    </xf>
    <xf numFmtId="0" fontId="43" fillId="73" borderId="12" xfId="20964" applyFont="1" applyFill="1" applyBorder="1" applyAlignment="1">
      <alignment vertical="center"/>
    </xf>
    <xf numFmtId="0" fontId="43" fillId="73" borderId="8" xfId="20964" applyFont="1" applyFill="1" applyBorder="1" applyAlignment="1">
      <alignment vertical="center"/>
    </xf>
    <xf numFmtId="0" fontId="95" fillId="62" borderId="40" xfId="20964" applyFont="1" applyFill="1" applyBorder="1" applyAlignment="1">
      <alignment horizontal="center" vertical="center"/>
    </xf>
    <xf numFmtId="0" fontId="95" fillId="62" borderId="31" xfId="20964" applyFont="1" applyFill="1" applyBorder="1" applyAlignment="1">
      <alignment horizontal="left" vertical="center" wrapText="1"/>
    </xf>
    <xf numFmtId="0" fontId="94" fillId="74" borderId="6" xfId="20964" applyFont="1" applyFill="1" applyBorder="1" applyAlignment="1">
      <alignment horizontal="center" vertical="center"/>
    </xf>
    <xf numFmtId="0" fontId="94" fillId="74" borderId="8" xfId="20964" applyFont="1" applyFill="1" applyBorder="1" applyAlignment="1">
      <alignment vertical="top" wrapText="1"/>
    </xf>
    <xf numFmtId="0" fontId="96" fillId="62" borderId="40" xfId="20964" applyFont="1" applyFill="1" applyBorder="1" applyAlignment="1">
      <alignment horizontal="center" vertical="center"/>
    </xf>
    <xf numFmtId="0" fontId="95" fillId="62" borderId="8" xfId="20964" applyFont="1" applyFill="1" applyBorder="1" applyAlignment="1">
      <alignment vertical="center" wrapText="1"/>
    </xf>
    <xf numFmtId="0" fontId="95" fillId="62" borderId="31" xfId="20964" applyFont="1" applyFill="1" applyBorder="1" applyAlignment="1">
      <alignment horizontal="left" vertical="center"/>
    </xf>
    <xf numFmtId="0" fontId="96" fillId="69" borderId="40" xfId="20964" applyFont="1" applyFill="1" applyBorder="1" applyAlignment="1">
      <alignment horizontal="center" vertical="center"/>
    </xf>
    <xf numFmtId="0" fontId="95" fillId="69" borderId="31" xfId="20964" applyFont="1" applyFill="1" applyBorder="1" applyAlignment="1">
      <alignment horizontal="left" vertical="center"/>
    </xf>
    <xf numFmtId="0" fontId="96" fillId="0" borderId="40" xfId="20964" applyFont="1" applyFill="1" applyBorder="1" applyAlignment="1">
      <alignment horizontal="center" vertical="center"/>
    </xf>
    <xf numFmtId="0" fontId="95" fillId="0" borderId="31" xfId="20964" applyFont="1" applyFill="1" applyBorder="1" applyAlignment="1">
      <alignment horizontal="left" vertical="center"/>
    </xf>
    <xf numFmtId="0" fontId="97" fillId="74" borderId="6" xfId="20964" applyFont="1" applyFill="1" applyBorder="1" applyAlignment="1">
      <alignment horizontal="center" vertical="center"/>
    </xf>
    <xf numFmtId="0" fontId="94" fillId="74" borderId="8" xfId="20964" applyFont="1" applyFill="1" applyBorder="1" applyAlignment="1">
      <alignment vertical="center"/>
    </xf>
    <xf numFmtId="0" fontId="94" fillId="73" borderId="12" xfId="20964" applyFont="1" applyFill="1" applyBorder="1" applyAlignment="1">
      <alignment vertical="center"/>
    </xf>
    <xf numFmtId="0" fontId="94" fillId="73" borderId="8" xfId="20964" applyFont="1" applyFill="1" applyBorder="1" applyAlignment="1">
      <alignment vertical="center"/>
    </xf>
    <xf numFmtId="0" fontId="99" fillId="69" borderId="40" xfId="20964" applyFont="1" applyFill="1" applyBorder="1" applyAlignment="1">
      <alignment horizontal="center" vertical="center"/>
    </xf>
    <xf numFmtId="0" fontId="100" fillId="74" borderId="6" xfId="20964" applyFont="1" applyFill="1" applyBorder="1" applyAlignment="1">
      <alignment horizontal="center" vertical="center"/>
    </xf>
    <xf numFmtId="0" fontId="43" fillId="74" borderId="8" xfId="20964" applyFont="1" applyFill="1" applyBorder="1" applyAlignment="1">
      <alignment vertical="center"/>
    </xf>
    <xf numFmtId="0" fontId="99" fillId="62" borderId="40" xfId="20964" applyFont="1" applyFill="1" applyBorder="1" applyAlignment="1">
      <alignment horizontal="center" vertical="center"/>
    </xf>
    <xf numFmtId="0" fontId="100" fillId="69" borderId="6" xfId="20964" applyFont="1" applyFill="1" applyBorder="1" applyAlignment="1">
      <alignment horizontal="center" vertical="center"/>
    </xf>
    <xf numFmtId="0" fontId="43" fillId="69" borderId="8" xfId="20964" applyFont="1" applyFill="1" applyBorder="1" applyAlignment="1">
      <alignment vertical="center"/>
    </xf>
    <xf numFmtId="0" fontId="96" fillId="62" borderId="6" xfId="20964" applyFont="1" applyFill="1" applyBorder="1" applyAlignment="1">
      <alignment horizontal="center" vertical="center"/>
    </xf>
    <xf numFmtId="0" fontId="3" fillId="0" borderId="6" xfId="0" applyFont="1" applyFill="1" applyBorder="1" applyAlignment="1">
      <alignment horizontal="left" vertical="center" wrapText="1"/>
    </xf>
    <xf numFmtId="10" fontId="89"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1" applyNumberFormat="1" applyFont="1" applyFill="1" applyBorder="1" applyAlignment="1">
      <alignment horizontal="left" vertical="center" wrapText="1"/>
    </xf>
    <xf numFmtId="10" fontId="4" fillId="71" borderId="6" xfId="0" applyNumberFormat="1" applyFont="1" applyFill="1" applyBorder="1" applyAlignment="1">
      <alignment horizontal="center" vertical="center" wrapText="1"/>
    </xf>
    <xf numFmtId="10" fontId="89" fillId="0" borderId="28" xfId="1" applyNumberFormat="1" applyFont="1" applyFill="1" applyBorder="1" applyAlignment="1" applyProtection="1">
      <alignment horizontal="left" vertical="center"/>
    </xf>
    <xf numFmtId="0" fontId="4" fillId="71"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71" borderId="72" xfId="0" applyFont="1" applyFill="1" applyBorder="1" applyAlignment="1">
      <alignment vertical="center" wrapText="1"/>
    </xf>
    <xf numFmtId="0" fontId="4" fillId="71" borderId="31" xfId="0" applyFont="1" applyFill="1" applyBorder="1" applyAlignment="1">
      <alignment vertical="center" wrapText="1"/>
    </xf>
    <xf numFmtId="0" fontId="4" fillId="71" borderId="84" xfId="0" applyFont="1" applyFill="1" applyBorder="1" applyAlignment="1">
      <alignment vertical="center" wrapText="1"/>
    </xf>
    <xf numFmtId="0" fontId="4" fillId="71" borderId="85" xfId="0" applyFont="1" applyFill="1" applyBorder="1" applyAlignment="1">
      <alignment vertical="center" wrapText="1"/>
    </xf>
    <xf numFmtId="0" fontId="1" fillId="0" borderId="6" xfId="0" applyFont="1" applyBorder="1"/>
    <xf numFmtId="0" fontId="5" fillId="0" borderId="6" xfId="18" applyFill="1" applyBorder="1" applyAlignment="1" applyProtection="1">
      <alignment horizontal="left" vertical="center"/>
    </xf>
    <xf numFmtId="0" fontId="5" fillId="0" borderId="6" xfId="18" applyBorder="1" applyAlignment="1" applyProtection="1"/>
    <xf numFmtId="0" fontId="1" fillId="0" borderId="6" xfId="0" applyFont="1" applyFill="1" applyBorder="1"/>
    <xf numFmtId="0" fontId="5" fillId="0" borderId="6" xfId="18" applyFill="1" applyBorder="1" applyAlignment="1" applyProtection="1">
      <alignment horizontal="left" vertical="center" wrapText="1"/>
    </xf>
    <xf numFmtId="0" fontId="5" fillId="0" borderId="6" xfId="18" applyFill="1" applyBorder="1" applyAlignment="1" applyProtection="1"/>
    <xf numFmtId="0" fontId="43" fillId="0" borderId="26" xfId="0" applyFont="1" applyBorder="1" applyAlignment="1">
      <alignment horizontal="center" vertical="center" wrapText="1"/>
    </xf>
    <xf numFmtId="0" fontId="43" fillId="0" borderId="37" xfId="0" applyFont="1" applyBorder="1" applyAlignment="1">
      <alignment horizontal="center" vertical="center" wrapText="1"/>
    </xf>
    <xf numFmtId="0" fontId="2" fillId="0" borderId="6" xfId="0" applyFont="1" applyBorder="1" applyAlignment="1">
      <alignment wrapText="1"/>
    </xf>
    <xf numFmtId="0" fontId="1" fillId="0" borderId="27" xfId="0" applyFont="1" applyBorder="1" applyAlignment="1"/>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3" fontId="93" fillId="71" borderId="6" xfId="0" applyNumberFormat="1" applyFont="1" applyFill="1" applyBorder="1" applyAlignment="1">
      <alignment vertical="center" wrapText="1"/>
    </xf>
    <xf numFmtId="3" fontId="93" fillId="0" borderId="6" xfId="0" applyNumberFormat="1" applyFont="1" applyBorder="1" applyAlignment="1">
      <alignment vertical="center" wrapText="1"/>
    </xf>
    <xf numFmtId="3" fontId="93" fillId="71" borderId="12" xfId="0" applyNumberFormat="1" applyFont="1" applyFill="1" applyBorder="1" applyAlignment="1">
      <alignment vertical="center" wrapText="1"/>
    </xf>
    <xf numFmtId="3" fontId="93" fillId="71" borderId="35" xfId="0" applyNumberFormat="1" applyFont="1" applyFill="1" applyBorder="1" applyAlignment="1">
      <alignment vertical="center" wrapText="1"/>
    </xf>
    <xf numFmtId="3" fontId="93" fillId="71" borderId="34" xfId="0" applyNumberFormat="1" applyFont="1" applyFill="1" applyBorder="1" applyAlignment="1">
      <alignment vertical="center" wrapText="1"/>
    </xf>
    <xf numFmtId="3" fontId="93" fillId="71" borderId="36" xfId="0" applyNumberFormat="1" applyFont="1" applyFill="1" applyBorder="1" applyAlignment="1">
      <alignment vertical="center" wrapText="1"/>
    </xf>
    <xf numFmtId="14" fontId="2" fillId="0" borderId="0" xfId="0" applyNumberFormat="1" applyFont="1"/>
    <xf numFmtId="169" fontId="2" fillId="2" borderId="0" xfId="21" applyFont="1" applyBorder="1"/>
    <xf numFmtId="169" fontId="2" fillId="2" borderId="86" xfId="21" applyFont="1" applyBorder="1"/>
    <xf numFmtId="0" fontId="2" fillId="0" borderId="25" xfId="0" applyFont="1" applyFill="1" applyBorder="1" applyAlignment="1">
      <alignment horizontal="right" vertical="center" wrapText="1"/>
    </xf>
    <xf numFmtId="0" fontId="2" fillId="70" borderId="25" xfId="0" applyFont="1" applyFill="1" applyBorder="1" applyAlignment="1">
      <alignment horizontal="right" vertical="center"/>
    </xf>
    <xf numFmtId="0" fontId="43" fillId="0" borderId="25" xfId="0" applyFont="1" applyFill="1" applyBorder="1" applyAlignment="1">
      <alignment horizontal="center" vertical="center" wrapText="1"/>
    </xf>
    <xf numFmtId="0" fontId="2" fillId="70" borderId="3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69" borderId="64" xfId="0" applyFont="1" applyFill="1" applyBorder="1"/>
    <xf numFmtId="0" fontId="3" fillId="69" borderId="87" xfId="0" applyFont="1" applyFill="1" applyBorder="1" applyAlignment="1">
      <alignment wrapText="1"/>
    </xf>
    <xf numFmtId="0" fontId="3" fillId="69" borderId="88" xfId="0" applyFont="1" applyFill="1" applyBorder="1"/>
    <xf numFmtId="0" fontId="4" fillId="69" borderId="89" xfId="0" applyFont="1" applyFill="1" applyBorder="1" applyAlignment="1">
      <alignment horizontal="center" wrapText="1"/>
    </xf>
    <xf numFmtId="0" fontId="3" fillId="69" borderId="63" xfId="0" applyFont="1" applyFill="1" applyBorder="1"/>
    <xf numFmtId="0" fontId="4"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86"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7" xfId="2" applyNumberFormat="1" applyFont="1" applyBorder="1"/>
    <xf numFmtId="0" fontId="92" fillId="0" borderId="6" xfId="0" applyFont="1" applyBorder="1" applyAlignment="1">
      <alignment horizontal="left" wrapText="1" indent="2"/>
    </xf>
    <xf numFmtId="169" fontId="8" fillId="2" borderId="6" xfId="21" applyBorder="1"/>
    <xf numFmtId="164" fontId="3" fillId="0" borderId="6" xfId="2" applyNumberFormat="1" applyFont="1" applyBorder="1" applyAlignment="1">
      <alignment vertical="center"/>
    </xf>
    <xf numFmtId="0" fontId="4" fillId="0" borderId="25" xfId="0" applyFont="1" applyBorder="1"/>
    <xf numFmtId="0" fontId="4" fillId="0" borderId="6" xfId="0" applyFont="1" applyBorder="1" applyAlignment="1">
      <alignment wrapText="1"/>
    </xf>
    <xf numFmtId="164" fontId="4" fillId="0" borderId="27" xfId="2" applyNumberFormat="1" applyFont="1" applyBorder="1"/>
    <xf numFmtId="0" fontId="101" fillId="69" borderId="63" xfId="0" applyFont="1" applyFill="1" applyBorder="1" applyAlignment="1">
      <alignment horizontal="left"/>
    </xf>
    <xf numFmtId="0" fontId="101" fillId="69" borderId="0" xfId="0" applyFont="1" applyFill="1" applyBorder="1" applyAlignment="1">
      <alignment horizontal="center"/>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86" xfId="2" applyNumberFormat="1" applyFont="1" applyFill="1" applyBorder="1"/>
    <xf numFmtId="164" fontId="3" fillId="0" borderId="6" xfId="2" applyNumberFormat="1" applyFont="1" applyFill="1" applyBorder="1" applyAlignment="1">
      <alignment vertical="center"/>
    </xf>
    <xf numFmtId="0" fontId="9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86" xfId="0" applyFont="1" applyFill="1" applyBorder="1"/>
    <xf numFmtId="0" fontId="4" fillId="0" borderId="32" xfId="0" applyFont="1" applyBorder="1"/>
    <xf numFmtId="0" fontId="4" fillId="0" borderId="28" xfId="0" applyFont="1" applyBorder="1" applyAlignment="1">
      <alignment wrapText="1"/>
    </xf>
    <xf numFmtId="10" fontId="4" fillId="0" borderId="29" xfId="1" applyNumberFormat="1" applyFont="1" applyBorder="1"/>
    <xf numFmtId="0" fontId="2" fillId="70" borderId="76" xfId="0" applyFont="1" applyFill="1" applyBorder="1" applyAlignment="1">
      <alignment horizontal="right" vertical="center"/>
    </xf>
    <xf numFmtId="0" fontId="2" fillId="0" borderId="40" xfId="0" applyFont="1" applyBorder="1" applyAlignment="1">
      <alignment vertical="center" wrapText="1"/>
    </xf>
    <xf numFmtId="0" fontId="102" fillId="0" borderId="0" xfId="12" applyFont="1" applyFill="1" applyBorder="1" applyProtection="1"/>
    <xf numFmtId="0" fontId="102" fillId="0" borderId="0" xfId="12" applyFont="1" applyFill="1" applyBorder="1" applyAlignment="1" applyProtection="1"/>
    <xf numFmtId="0" fontId="104" fillId="0" borderId="0" xfId="12" applyFont="1" applyFill="1" applyBorder="1" applyAlignment="1" applyProtection="1"/>
    <xf numFmtId="0" fontId="107" fillId="0" borderId="6" xfId="14" applyFont="1" applyFill="1" applyBorder="1" applyAlignment="1" applyProtection="1">
      <alignment horizontal="left" vertical="center" wrapText="1"/>
      <protection locked="0"/>
    </xf>
    <xf numFmtId="49" fontId="107" fillId="0" borderId="6" xfId="7" applyNumberFormat="1" applyFont="1" applyFill="1" applyBorder="1" applyAlignment="1" applyProtection="1">
      <alignment horizontal="right" vertical="center"/>
      <protection locked="0"/>
    </xf>
    <xf numFmtId="49" fontId="108" fillId="0" borderId="6" xfId="7" applyNumberFormat="1" applyFont="1" applyFill="1" applyBorder="1" applyAlignment="1" applyProtection="1">
      <alignment horizontal="right" vertical="center"/>
      <protection locked="0"/>
    </xf>
    <xf numFmtId="0" fontId="103" fillId="0" borderId="6" xfId="0" applyFont="1" applyFill="1" applyBorder="1"/>
    <xf numFmtId="49" fontId="107" fillId="0" borderId="6" xfId="7" applyNumberFormat="1" applyFont="1" applyFill="1" applyBorder="1" applyAlignment="1" applyProtection="1">
      <alignment horizontal="right" vertical="center" wrapText="1"/>
      <protection locked="0"/>
    </xf>
    <xf numFmtId="49" fontId="108" fillId="0" borderId="6" xfId="7" applyNumberFormat="1" applyFont="1" applyFill="1" applyBorder="1" applyAlignment="1" applyProtection="1">
      <alignment horizontal="right" vertical="center" wrapText="1"/>
      <protection locked="0"/>
    </xf>
    <xf numFmtId="0" fontId="103" fillId="0" borderId="0" xfId="0" applyFont="1" applyFill="1"/>
    <xf numFmtId="0" fontId="102" fillId="0" borderId="6" xfId="0" applyNumberFormat="1" applyFont="1" applyFill="1" applyBorder="1" applyAlignment="1">
      <alignment horizontal="left" vertical="center" wrapText="1"/>
    </xf>
    <xf numFmtId="0" fontId="106" fillId="0" borderId="6" xfId="0" applyFont="1" applyFill="1" applyBorder="1"/>
    <xf numFmtId="0" fontId="103" fillId="0" borderId="0" xfId="0" applyFont="1" applyFill="1" applyBorder="1"/>
    <xf numFmtId="0" fontId="105" fillId="0" borderId="6" xfId="0" applyFont="1" applyFill="1" applyBorder="1" applyAlignment="1">
      <alignment horizontal="left" indent="1"/>
    </xf>
    <xf numFmtId="0" fontId="105" fillId="0" borderId="6" xfId="0" applyFont="1" applyFill="1" applyBorder="1" applyAlignment="1">
      <alignment horizontal="left" wrapText="1" indent="1"/>
    </xf>
    <xf numFmtId="0" fontId="102" fillId="0" borderId="6" xfId="0" applyFont="1" applyFill="1" applyBorder="1" applyAlignment="1">
      <alignment horizontal="left" indent="1"/>
    </xf>
    <xf numFmtId="0" fontId="102" fillId="0" borderId="6" xfId="0" applyNumberFormat="1" applyFont="1" applyFill="1" applyBorder="1" applyAlignment="1">
      <alignment horizontal="left" indent="1"/>
    </xf>
    <xf numFmtId="0" fontId="102" fillId="0" borderId="6" xfId="0" applyFont="1" applyFill="1" applyBorder="1" applyAlignment="1">
      <alignment horizontal="left" wrapText="1" indent="2"/>
    </xf>
    <xf numFmtId="0" fontId="105" fillId="0" borderId="6" xfId="0" applyFont="1" applyFill="1" applyBorder="1" applyAlignment="1">
      <alignment horizontal="left" vertical="center" indent="1"/>
    </xf>
    <xf numFmtId="0" fontId="103" fillId="0" borderId="6" xfId="0" applyFont="1" applyFill="1" applyBorder="1" applyAlignment="1">
      <alignment horizontal="left" wrapText="1"/>
    </xf>
    <xf numFmtId="0" fontId="103" fillId="0" borderId="6" xfId="0" applyFont="1" applyFill="1" applyBorder="1" applyAlignment="1">
      <alignment horizontal="left" wrapText="1" indent="2"/>
    </xf>
    <xf numFmtId="49" fontId="103" fillId="0" borderId="6" xfId="0" applyNumberFormat="1" applyFont="1" applyFill="1" applyBorder="1" applyAlignment="1">
      <alignment horizontal="left" indent="3"/>
    </xf>
    <xf numFmtId="49" fontId="103" fillId="0" borderId="6" xfId="0" applyNumberFormat="1" applyFont="1" applyFill="1" applyBorder="1" applyAlignment="1">
      <alignment horizontal="left" indent="1"/>
    </xf>
    <xf numFmtId="49" fontId="103" fillId="0" borderId="6" xfId="0" applyNumberFormat="1" applyFont="1" applyFill="1" applyBorder="1" applyAlignment="1">
      <alignment horizontal="left" vertical="top" wrapText="1" indent="2"/>
    </xf>
    <xf numFmtId="49" fontId="103" fillId="0" borderId="6" xfId="0" applyNumberFormat="1" applyFont="1" applyFill="1" applyBorder="1" applyAlignment="1">
      <alignment horizontal="left" wrapText="1" indent="3"/>
    </xf>
    <xf numFmtId="49" fontId="103" fillId="0" borderId="6" xfId="0" applyNumberFormat="1" applyFont="1" applyFill="1" applyBorder="1" applyAlignment="1">
      <alignment horizontal="left" wrapText="1" indent="2"/>
    </xf>
    <xf numFmtId="0" fontId="103" fillId="0" borderId="6" xfId="0" applyNumberFormat="1" applyFont="1" applyFill="1" applyBorder="1" applyAlignment="1">
      <alignment horizontal="left" wrapText="1" indent="1"/>
    </xf>
    <xf numFmtId="49" fontId="103" fillId="0" borderId="6" xfId="0" applyNumberFormat="1" applyFont="1" applyFill="1" applyBorder="1" applyAlignment="1">
      <alignment horizontal="left" wrapText="1" indent="1"/>
    </xf>
    <xf numFmtId="0" fontId="105" fillId="0" borderId="68" xfId="0" applyNumberFormat="1" applyFont="1" applyFill="1" applyBorder="1" applyAlignment="1">
      <alignment horizontal="left" vertical="center" wrapText="1"/>
    </xf>
    <xf numFmtId="0" fontId="103" fillId="0" borderId="40" xfId="0" applyFont="1" applyFill="1" applyBorder="1" applyAlignment="1">
      <alignment horizontal="center" vertical="center" wrapText="1"/>
    </xf>
    <xf numFmtId="0" fontId="105" fillId="0" borderId="6" xfId="0" applyNumberFormat="1" applyFont="1" applyFill="1" applyBorder="1" applyAlignment="1">
      <alignment horizontal="left" vertical="center" wrapText="1"/>
    </xf>
    <xf numFmtId="0" fontId="103" fillId="0" borderId="6" xfId="0" applyFont="1" applyFill="1" applyBorder="1" applyAlignment="1">
      <alignment horizontal="left" indent="1"/>
    </xf>
    <xf numFmtId="0" fontId="5" fillId="0" borderId="6" xfId="18" applyBorder="1" applyAlignment="1" applyProtection="1"/>
    <xf numFmtId="0" fontId="106" fillId="0" borderId="6" xfId="0" applyFont="1" applyFill="1" applyBorder="1" applyAlignment="1">
      <alignment horizontal="center" vertical="center" wrapText="1"/>
    </xf>
    <xf numFmtId="0" fontId="103" fillId="0" borderId="0" xfId="0" applyFont="1" applyFill="1" applyBorder="1" applyAlignment="1">
      <alignment horizontal="center" vertical="center" wrapText="1"/>
    </xf>
    <xf numFmtId="14" fontId="1" fillId="0" borderId="0" xfId="0" applyNumberFormat="1" applyFont="1" applyFill="1"/>
    <xf numFmtId="0" fontId="109" fillId="0" borderId="6" xfId="14" applyFont="1" applyFill="1" applyBorder="1" applyAlignment="1" applyProtection="1">
      <alignment horizontal="left" vertical="center" wrapText="1"/>
      <protection locked="0"/>
    </xf>
    <xf numFmtId="0" fontId="103" fillId="0" borderId="0" xfId="0" applyFont="1" applyFill="1" applyAlignment="1">
      <alignment horizontal="left" vertical="top" wrapText="1"/>
    </xf>
    <xf numFmtId="0" fontId="103" fillId="0" borderId="0" xfId="0" applyFont="1" applyFill="1" applyAlignment="1">
      <alignment wrapText="1"/>
    </xf>
    <xf numFmtId="0" fontId="103" fillId="0" borderId="6" xfId="0" applyFont="1" applyFill="1" applyBorder="1" applyAlignment="1">
      <alignment horizontal="center" vertical="center"/>
    </xf>
    <xf numFmtId="0" fontId="106" fillId="0" borderId="0" xfId="0" applyFont="1" applyFill="1"/>
    <xf numFmtId="0" fontId="103" fillId="0" borderId="6" xfId="0" applyFont="1" applyFill="1" applyBorder="1" applyAlignment="1">
      <alignment wrapText="1"/>
    </xf>
    <xf numFmtId="0" fontId="103" fillId="0" borderId="6" xfId="0" applyFont="1" applyFill="1" applyBorder="1" applyAlignment="1">
      <alignment horizontal="left" indent="8"/>
    </xf>
    <xf numFmtId="0" fontId="103" fillId="0" borderId="0" xfId="0" applyFont="1" applyFill="1" applyBorder="1" applyAlignment="1">
      <alignment horizontal="left"/>
    </xf>
    <xf numFmtId="0" fontId="106" fillId="0" borderId="0" xfId="0" applyFont="1" applyFill="1" applyBorder="1"/>
    <xf numFmtId="0" fontId="106" fillId="0" borderId="16" xfId="0" applyFont="1" applyFill="1" applyBorder="1"/>
    <xf numFmtId="0" fontId="103" fillId="0" borderId="0" xfId="0" applyFont="1" applyFill="1" applyBorder="1" applyAlignment="1">
      <alignment horizontal="center" vertical="center"/>
    </xf>
    <xf numFmtId="0" fontId="103" fillId="0" borderId="6" xfId="0" applyFont="1" applyFill="1" applyBorder="1" applyAlignment="1">
      <alignment horizontal="center"/>
    </xf>
    <xf numFmtId="0" fontId="103" fillId="0" borderId="16" xfId="0" applyFont="1" applyFill="1" applyBorder="1"/>
    <xf numFmtId="0" fontId="103" fillId="0" borderId="6" xfId="0" applyFont="1" applyFill="1" applyBorder="1" applyAlignment="1">
      <alignment horizontal="left" indent="2"/>
    </xf>
    <xf numFmtId="0" fontId="103" fillId="0" borderId="6" xfId="0" applyNumberFormat="1" applyFont="1" applyFill="1" applyBorder="1" applyAlignment="1">
      <alignment horizontal="left" indent="1"/>
    </xf>
    <xf numFmtId="0" fontId="103" fillId="0" borderId="0" xfId="0" applyFont="1" applyFill="1" applyAlignment="1">
      <alignment horizontal="center" vertical="center"/>
    </xf>
    <xf numFmtId="0" fontId="111" fillId="0" borderId="0" xfId="0" applyFont="1" applyFill="1"/>
    <xf numFmtId="0" fontId="111" fillId="0" borderId="0" xfId="0" applyFont="1" applyFill="1" applyAlignment="1">
      <alignment horizontal="center" vertical="center"/>
    </xf>
    <xf numFmtId="0" fontId="105" fillId="0" borderId="6" xfId="0" applyFont="1" applyFill="1" applyBorder="1" applyAlignment="1">
      <alignment horizontal="center" vertical="center" wrapText="1"/>
    </xf>
    <xf numFmtId="0" fontId="103" fillId="75" borderId="6" xfId="0" applyFont="1" applyFill="1" applyBorder="1"/>
    <xf numFmtId="0" fontId="106" fillId="75" borderId="6" xfId="0" applyFont="1" applyFill="1" applyBorder="1"/>
    <xf numFmtId="0" fontId="0" fillId="0" borderId="6" xfId="0" applyBorder="1" applyAlignment="1">
      <alignment horizontal="left" indent="2"/>
    </xf>
    <xf numFmtId="0" fontId="0" fillId="0" borderId="40" xfId="0" applyBorder="1" applyAlignment="1">
      <alignment horizontal="left" indent="2"/>
    </xf>
    <xf numFmtId="0" fontId="0" fillId="0" borderId="6" xfId="0" applyFill="1" applyBorder="1" applyAlignment="1">
      <alignment horizontal="left" indent="2"/>
    </xf>
    <xf numFmtId="0" fontId="112" fillId="0" borderId="90" xfId="0" applyNumberFormat="1" applyFont="1" applyFill="1" applyBorder="1" applyAlignment="1">
      <alignment vertical="center" wrapText="1" readingOrder="1"/>
    </xf>
    <xf numFmtId="0" fontId="112" fillId="0" borderId="91" xfId="0" applyNumberFormat="1" applyFont="1" applyFill="1" applyBorder="1" applyAlignment="1">
      <alignment vertical="center" wrapText="1" readingOrder="1"/>
    </xf>
    <xf numFmtId="0" fontId="112" fillId="0" borderId="91" xfId="0" applyNumberFormat="1" applyFont="1" applyFill="1" applyBorder="1" applyAlignment="1">
      <alignment horizontal="left" vertical="center" wrapText="1" indent="1" readingOrder="1"/>
    </xf>
    <xf numFmtId="0" fontId="112" fillId="0" borderId="92" xfId="0" applyNumberFormat="1" applyFont="1" applyFill="1" applyBorder="1" applyAlignment="1">
      <alignment vertical="center" wrapText="1" readingOrder="1"/>
    </xf>
    <xf numFmtId="0" fontId="113" fillId="0" borderId="6" xfId="0" applyNumberFormat="1" applyFont="1" applyFill="1" applyBorder="1" applyAlignment="1">
      <alignment vertical="center" wrapText="1" readingOrder="1"/>
    </xf>
    <xf numFmtId="0" fontId="103" fillId="0" borderId="40" xfId="0" applyFont="1" applyFill="1" applyBorder="1" applyAlignment="1">
      <alignment horizontal="center" vertical="center" wrapText="1"/>
    </xf>
    <xf numFmtId="0" fontId="0" fillId="0" borderId="16" xfId="0" applyBorder="1"/>
    <xf numFmtId="0" fontId="103" fillId="0" borderId="78" xfId="0" applyFont="1" applyFill="1" applyBorder="1" applyAlignment="1">
      <alignment horizontal="center" vertical="center" wrapText="1"/>
    </xf>
    <xf numFmtId="0" fontId="0" fillId="0" borderId="6" xfId="0" applyBorder="1" applyAlignment="1">
      <alignment horizontal="left" indent="3"/>
    </xf>
    <xf numFmtId="0" fontId="106" fillId="0" borderId="6" xfId="0" applyFont="1" applyFill="1" applyBorder="1" applyAlignment="1">
      <alignment horizontal="center" vertical="center" wrapText="1"/>
    </xf>
    <xf numFmtId="0" fontId="106" fillId="0" borderId="16" xfId="0" applyFont="1" applyFill="1" applyBorder="1" applyAlignment="1">
      <alignment horizontal="center" vertical="center" wrapText="1"/>
    </xf>
    <xf numFmtId="10" fontId="2" fillId="0" borderId="6" xfId="1" applyNumberFormat="1" applyFont="1" applyFill="1" applyBorder="1" applyAlignment="1" applyProtection="1">
      <alignment vertical="center" wrapText="1"/>
      <protection locked="0"/>
    </xf>
    <xf numFmtId="10" fontId="1" fillId="0" borderId="27" xfId="1" applyNumberFormat="1" applyFont="1" applyFill="1" applyBorder="1" applyAlignment="1" applyProtection="1">
      <alignment vertical="center" wrapText="1"/>
      <protection locked="0"/>
    </xf>
    <xf numFmtId="0" fontId="43" fillId="0" borderId="0" xfId="0" applyFont="1"/>
    <xf numFmtId="14" fontId="43" fillId="0" borderId="0" xfId="0" applyNumberFormat="1" applyFont="1" applyAlignment="1">
      <alignment horizontal="left"/>
    </xf>
    <xf numFmtId="0" fontId="79" fillId="0" borderId="0" xfId="0" applyFont="1"/>
    <xf numFmtId="14" fontId="79" fillId="0" borderId="0" xfId="0" applyNumberFormat="1" applyFont="1" applyAlignment="1">
      <alignment horizontal="left"/>
    </xf>
    <xf numFmtId="164" fontId="2" fillId="0" borderId="6" xfId="2" applyNumberFormat="1" applyFont="1" applyFill="1" applyBorder="1" applyAlignment="1" applyProtection="1">
      <alignment horizontal="right"/>
      <protection locked="0"/>
    </xf>
    <xf numFmtId="164" fontId="2" fillId="71" borderId="6" xfId="2" applyNumberFormat="1" applyFont="1" applyFill="1" applyBorder="1" applyAlignment="1" applyProtection="1">
      <alignment horizontal="right"/>
    </xf>
    <xf numFmtId="164" fontId="2" fillId="71" borderId="27" xfId="2" applyNumberFormat="1" applyFont="1" applyFill="1" applyBorder="1" applyAlignment="1" applyProtection="1">
      <alignment horizontal="right"/>
    </xf>
    <xf numFmtId="164" fontId="2" fillId="71" borderId="6" xfId="2" applyNumberFormat="1" applyFont="1" applyFill="1" applyBorder="1" applyAlignment="1">
      <alignment horizontal="right"/>
    </xf>
    <xf numFmtId="164" fontId="2" fillId="69" borderId="6" xfId="2" applyNumberFormat="1" applyFont="1" applyFill="1" applyBorder="1" applyAlignment="1" applyProtection="1">
      <alignment horizontal="right"/>
      <protection locked="0"/>
    </xf>
    <xf numFmtId="164" fontId="2" fillId="69" borderId="6" xfId="2" applyNumberFormat="1" applyFont="1" applyFill="1" applyBorder="1" applyAlignment="1" applyProtection="1">
      <alignment horizontal="right"/>
    </xf>
    <xf numFmtId="164" fontId="2" fillId="69" borderId="27" xfId="2" applyNumberFormat="1" applyFont="1" applyFill="1" applyBorder="1" applyAlignment="1" applyProtection="1">
      <alignment horizontal="right"/>
    </xf>
    <xf numFmtId="164" fontId="43" fillId="0" borderId="6" xfId="2" applyNumberFormat="1" applyFont="1" applyFill="1" applyBorder="1" applyAlignment="1">
      <alignment horizontal="center"/>
    </xf>
    <xf numFmtId="164" fontId="43" fillId="69" borderId="6" xfId="2" applyNumberFormat="1" applyFont="1" applyFill="1" applyBorder="1" applyAlignment="1">
      <alignment horizontal="center"/>
    </xf>
    <xf numFmtId="164" fontId="2" fillId="71" borderId="28" xfId="2" applyNumberFormat="1" applyFont="1" applyFill="1" applyBorder="1" applyAlignment="1">
      <alignment horizontal="right"/>
    </xf>
    <xf numFmtId="164" fontId="2" fillId="71" borderId="28" xfId="2" applyNumberFormat="1" applyFont="1" applyFill="1" applyBorder="1" applyAlignment="1" applyProtection="1">
      <alignment horizontal="right"/>
    </xf>
    <xf numFmtId="164" fontId="2" fillId="71" borderId="29" xfId="2" applyNumberFormat="1" applyFont="1" applyFill="1" applyBorder="1" applyAlignment="1" applyProtection="1">
      <alignment horizontal="right"/>
    </xf>
    <xf numFmtId="164" fontId="1" fillId="0" borderId="0" xfId="0" applyNumberFormat="1" applyFont="1"/>
    <xf numFmtId="192" fontId="78" fillId="0" borderId="0" xfId="0" applyNumberFormat="1" applyFont="1" applyFill="1"/>
    <xf numFmtId="0" fontId="43" fillId="0" borderId="0" xfId="0" applyFont="1" applyAlignment="1">
      <alignment horizontal="left"/>
    </xf>
    <xf numFmtId="3" fontId="1" fillId="0" borderId="0" xfId="0" applyNumberFormat="1" applyFont="1"/>
    <xf numFmtId="10" fontId="2" fillId="0" borderId="12" xfId="1" applyNumberFormat="1" applyFont="1" applyBorder="1" applyAlignment="1">
      <alignment wrapText="1"/>
    </xf>
    <xf numFmtId="10" fontId="2" fillId="0" borderId="35" xfId="1" applyNumberFormat="1" applyFont="1" applyBorder="1" applyAlignment="1">
      <alignment wrapText="1"/>
    </xf>
    <xf numFmtId="164" fontId="3" fillId="0" borderId="27" xfId="2" applyNumberFormat="1" applyFont="1" applyFill="1" applyBorder="1" applyAlignment="1">
      <alignment horizontal="right" vertical="center" wrapText="1"/>
    </xf>
    <xf numFmtId="164" fontId="4" fillId="71" borderId="27" xfId="2" applyNumberFormat="1" applyFont="1" applyFill="1" applyBorder="1" applyAlignment="1">
      <alignment horizontal="left" vertical="center" wrapText="1"/>
    </xf>
    <xf numFmtId="164" fontId="4" fillId="71" borderId="27" xfId="2" applyNumberFormat="1" applyFont="1" applyFill="1" applyBorder="1" applyAlignment="1">
      <alignment horizontal="center" vertical="center" wrapText="1"/>
    </xf>
    <xf numFmtId="164" fontId="3" fillId="0" borderId="29" xfId="2" applyNumberFormat="1" applyFont="1" applyFill="1" applyBorder="1" applyAlignment="1">
      <alignment horizontal="right" vertical="center" wrapText="1"/>
    </xf>
    <xf numFmtId="167" fontId="81" fillId="0" borderId="0" xfId="0" applyNumberFormat="1" applyFont="1" applyAlignment="1"/>
    <xf numFmtId="164" fontId="3" fillId="0" borderId="12" xfId="2" applyNumberFormat="1" applyFont="1" applyFill="1" applyBorder="1" applyAlignment="1">
      <alignment vertical="center"/>
    </xf>
    <xf numFmtId="164" fontId="3" fillId="0" borderId="27" xfId="2" applyNumberFormat="1" applyFont="1" applyFill="1" applyBorder="1" applyAlignment="1">
      <alignment vertical="center"/>
    </xf>
    <xf numFmtId="164" fontId="3" fillId="0" borderId="74" xfId="2" applyNumberFormat="1" applyFont="1" applyFill="1" applyBorder="1" applyAlignment="1">
      <alignment vertical="center"/>
    </xf>
    <xf numFmtId="164" fontId="3" fillId="0" borderId="75"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5" xfId="2" applyNumberFormat="1" applyFont="1" applyFill="1" applyBorder="1" applyAlignment="1">
      <alignment vertical="center"/>
    </xf>
    <xf numFmtId="164" fontId="3" fillId="0" borderId="29" xfId="2" applyNumberFormat="1" applyFont="1" applyFill="1" applyBorder="1" applyAlignment="1">
      <alignment vertical="center"/>
    </xf>
    <xf numFmtId="164" fontId="3" fillId="0" borderId="67" xfId="2" applyNumberFormat="1" applyFont="1" applyFill="1" applyBorder="1" applyAlignment="1">
      <alignment vertical="center"/>
    </xf>
    <xf numFmtId="164" fontId="3" fillId="0" borderId="37" xfId="2" applyNumberFormat="1" applyFont="1" applyFill="1" applyBorder="1" applyAlignment="1">
      <alignment vertical="center"/>
    </xf>
    <xf numFmtId="164" fontId="3" fillId="0" borderId="78" xfId="2" applyNumberFormat="1" applyFont="1" applyFill="1" applyBorder="1" applyAlignment="1">
      <alignment vertical="center"/>
    </xf>
    <xf numFmtId="164" fontId="3" fillId="0" borderId="79" xfId="2" applyNumberFormat="1" applyFont="1" applyFill="1" applyBorder="1" applyAlignment="1">
      <alignment vertical="center"/>
    </xf>
    <xf numFmtId="10" fontId="3" fillId="0" borderId="82" xfId="1" applyNumberFormat="1" applyFont="1" applyFill="1" applyBorder="1" applyAlignment="1">
      <alignment vertical="center"/>
    </xf>
    <xf numFmtId="10" fontId="3" fillId="0" borderId="83" xfId="1" applyNumberFormat="1" applyFont="1" applyFill="1" applyBorder="1" applyAlignment="1">
      <alignment vertical="center"/>
    </xf>
    <xf numFmtId="164" fontId="0" fillId="0" borderId="0" xfId="0" applyNumberFormat="1"/>
    <xf numFmtId="0" fontId="4" fillId="0" borderId="6" xfId="0" applyFont="1" applyFill="1" applyBorder="1" applyAlignment="1">
      <alignment horizontal="center"/>
    </xf>
    <xf numFmtId="0" fontId="4" fillId="0" borderId="6" xfId="0" applyFont="1" applyBorder="1" applyAlignment="1">
      <alignment horizontal="center"/>
    </xf>
    <xf numFmtId="14" fontId="79" fillId="0" borderId="0" xfId="0" applyNumberFormat="1" applyFont="1" applyFill="1" applyAlignment="1">
      <alignment horizontal="left"/>
    </xf>
    <xf numFmtId="43" fontId="106" fillId="0" borderId="6" xfId="2" applyFont="1" applyFill="1" applyBorder="1"/>
    <xf numFmtId="164" fontId="106" fillId="0" borderId="6" xfId="2" applyNumberFormat="1" applyFont="1" applyFill="1" applyBorder="1"/>
    <xf numFmtId="164" fontId="103" fillId="0" borderId="6" xfId="2" applyNumberFormat="1" applyFont="1" applyFill="1" applyBorder="1"/>
    <xf numFmtId="43" fontId="103" fillId="0" borderId="6" xfId="2" applyFont="1" applyFill="1" applyBorder="1"/>
    <xf numFmtId="164" fontId="103" fillId="0" borderId="0" xfId="2" applyNumberFormat="1" applyFont="1" applyFill="1"/>
    <xf numFmtId="164" fontId="106" fillId="0" borderId="6" xfId="2" applyNumberFormat="1" applyFont="1" applyFill="1" applyBorder="1" applyAlignment="1">
      <alignment horizontal="center" vertical="center" wrapText="1"/>
    </xf>
    <xf numFmtId="43" fontId="103" fillId="0" borderId="0" xfId="0" applyNumberFormat="1" applyFont="1" applyFill="1"/>
    <xf numFmtId="0" fontId="106" fillId="0" borderId="40" xfId="0" applyFont="1" applyFill="1" applyBorder="1" applyAlignment="1">
      <alignment horizontal="center" vertical="center" wrapText="1"/>
    </xf>
    <xf numFmtId="43" fontId="105" fillId="0" borderId="6" xfId="2" applyFont="1" applyFill="1" applyBorder="1"/>
    <xf numFmtId="0" fontId="106" fillId="0" borderId="6" xfId="0" applyFont="1" applyFill="1" applyBorder="1" applyAlignment="1">
      <alignment horizontal="center" vertical="center"/>
    </xf>
    <xf numFmtId="164" fontId="105" fillId="0" borderId="6" xfId="2" applyNumberFormat="1" applyFont="1" applyFill="1" applyBorder="1"/>
    <xf numFmtId="164" fontId="103" fillId="0" borderId="6" xfId="2" applyNumberFormat="1" applyFont="1" applyFill="1" applyBorder="1" applyAlignment="1">
      <alignment horizontal="left" indent="1"/>
    </xf>
    <xf numFmtId="164" fontId="103" fillId="0" borderId="6" xfId="2" applyNumberFormat="1" applyFont="1" applyBorder="1"/>
    <xf numFmtId="164" fontId="103" fillId="76" borderId="6" xfId="2" applyNumberFormat="1" applyFont="1" applyFill="1" applyBorder="1"/>
    <xf numFmtId="164" fontId="103" fillId="0" borderId="6" xfId="2" applyNumberFormat="1" applyFont="1" applyBorder="1" applyAlignment="1">
      <alignment horizontal="left" indent="1"/>
    </xf>
    <xf numFmtId="0" fontId="106" fillId="0" borderId="0" xfId="0" applyFont="1" applyFill="1" applyBorder="1" applyAlignment="1">
      <alignment horizontal="center" vertical="center" wrapText="1"/>
    </xf>
    <xf numFmtId="0" fontId="106" fillId="0" borderId="16" xfId="0" applyFont="1" applyFill="1" applyBorder="1" applyAlignment="1">
      <alignment wrapText="1"/>
    </xf>
    <xf numFmtId="0" fontId="106" fillId="0" borderId="0" xfId="0" applyFont="1" applyFill="1" applyAlignment="1">
      <alignment wrapText="1"/>
    </xf>
    <xf numFmtId="49" fontId="106" fillId="0" borderId="6" xfId="0" applyNumberFormat="1" applyFont="1" applyFill="1" applyBorder="1" applyAlignment="1">
      <alignment horizontal="center" vertical="center" wrapText="1"/>
    </xf>
    <xf numFmtId="164" fontId="106" fillId="0" borderId="16" xfId="2" applyNumberFormat="1" applyFont="1" applyFill="1" applyBorder="1"/>
    <xf numFmtId="164" fontId="103" fillId="0" borderId="6" xfId="2" applyNumberFormat="1" applyFont="1" applyFill="1" applyBorder="1" applyAlignment="1">
      <alignment horizontal="left" indent="2"/>
    </xf>
    <xf numFmtId="164" fontId="103" fillId="0" borderId="6" xfId="2" applyNumberFormat="1" applyFont="1" applyFill="1" applyBorder="1" applyAlignment="1">
      <alignment horizontal="left" indent="3"/>
    </xf>
    <xf numFmtId="164" fontId="103" fillId="0" borderId="6" xfId="2" applyNumberFormat="1" applyFont="1" applyFill="1" applyBorder="1" applyAlignment="1">
      <alignment horizontal="left" vertical="top" wrapText="1" indent="2"/>
    </xf>
    <xf numFmtId="164" fontId="103" fillId="0" borderId="6" xfId="2" applyNumberFormat="1" applyFont="1" applyFill="1" applyBorder="1" applyAlignment="1">
      <alignment horizontal="left" wrapText="1" indent="3"/>
    </xf>
    <xf numFmtId="164" fontId="103" fillId="0" borderId="6" xfId="2" applyNumberFormat="1" applyFont="1" applyFill="1" applyBorder="1" applyAlignment="1">
      <alignment horizontal="left" wrapText="1" indent="2"/>
    </xf>
    <xf numFmtId="164" fontId="103" fillId="0" borderId="6" xfId="2" applyNumberFormat="1" applyFont="1" applyFill="1" applyBorder="1" applyAlignment="1">
      <alignment horizontal="left" wrapText="1" indent="1"/>
    </xf>
    <xf numFmtId="164" fontId="102" fillId="0" borderId="6" xfId="2" applyNumberFormat="1" applyFont="1" applyFill="1" applyBorder="1" applyAlignment="1">
      <alignment horizontal="left" vertical="center" wrapText="1"/>
    </xf>
    <xf numFmtId="164" fontId="103" fillId="0" borderId="6" xfId="2" applyNumberFormat="1" applyFont="1" applyFill="1" applyBorder="1" applyAlignment="1">
      <alignment horizontal="center" vertical="center" wrapText="1"/>
    </xf>
    <xf numFmtId="164" fontId="103" fillId="0" borderId="6" xfId="2" applyNumberFormat="1" applyFont="1" applyFill="1" applyBorder="1" applyAlignment="1">
      <alignment horizontal="center" vertical="center"/>
    </xf>
    <xf numFmtId="164" fontId="105" fillId="0" borderId="6" xfId="2" applyNumberFormat="1" applyFont="1" applyFill="1" applyBorder="1" applyAlignment="1">
      <alignment horizontal="left" vertical="center" wrapText="1"/>
    </xf>
    <xf numFmtId="164" fontId="106" fillId="0" borderId="6" xfId="2" applyNumberFormat="1" applyFont="1" applyFill="1" applyBorder="1" applyAlignment="1">
      <alignment horizontal="center" vertical="center"/>
    </xf>
    <xf numFmtId="43" fontId="111" fillId="0" borderId="6" xfId="2" applyFont="1" applyBorder="1"/>
    <xf numFmtId="43" fontId="0" fillId="0" borderId="6" xfId="2" applyFont="1" applyBorder="1"/>
    <xf numFmtId="43" fontId="111" fillId="0" borderId="40" xfId="2" applyFont="1" applyBorder="1"/>
    <xf numFmtId="43" fontId="0" fillId="0" borderId="40" xfId="2" applyFont="1" applyBorder="1"/>
    <xf numFmtId="0" fontId="43" fillId="0" borderId="26" xfId="0" applyNumberFormat="1" applyFont="1" applyFill="1" applyBorder="1" applyAlignment="1">
      <alignment horizontal="left" vertical="center" wrapText="1" indent="1"/>
    </xf>
    <xf numFmtId="0" fontId="43" fillId="0" borderId="37" xfId="0" applyNumberFormat="1" applyFont="1" applyFill="1" applyBorder="1" applyAlignment="1">
      <alignment horizontal="left" vertical="center" wrapText="1" indent="1"/>
    </xf>
    <xf numFmtId="0" fontId="43" fillId="0" borderId="6" xfId="0" applyFont="1" applyFill="1" applyBorder="1" applyAlignment="1" applyProtection="1">
      <alignment horizontal="center" vertical="center" wrapText="1"/>
    </xf>
    <xf numFmtId="0" fontId="43" fillId="0" borderId="27" xfId="0" applyFont="1" applyFill="1" applyBorder="1" applyAlignment="1" applyProtection="1">
      <alignment horizontal="center" vertical="center" wrapText="1"/>
    </xf>
    <xf numFmtId="0" fontId="4" fillId="0" borderId="0" xfId="0" applyFont="1" applyAlignment="1">
      <alignment horizontal="left"/>
    </xf>
    <xf numFmtId="0" fontId="79" fillId="0" borderId="0" xfId="0" applyFont="1" applyAlignment="1">
      <alignment horizontal="left"/>
    </xf>
    <xf numFmtId="0" fontId="86" fillId="0" borderId="78" xfId="0" applyFont="1" applyBorder="1" applyAlignment="1">
      <alignment horizontal="left" wrapText="1"/>
    </xf>
    <xf numFmtId="0" fontId="86" fillId="0" borderId="71" xfId="0" applyFont="1" applyBorder="1" applyAlignment="1">
      <alignment horizontal="left" wrapText="1"/>
    </xf>
    <xf numFmtId="0" fontId="2" fillId="0" borderId="67" xfId="0" applyFont="1" applyFill="1" applyBorder="1" applyAlignment="1" applyProtection="1">
      <alignment horizontal="center"/>
    </xf>
    <xf numFmtId="0" fontId="2" fillId="0" borderId="93" xfId="0" applyFont="1" applyFill="1" applyBorder="1" applyAlignment="1" applyProtection="1">
      <alignment horizontal="center"/>
    </xf>
    <xf numFmtId="0" fontId="2" fillId="0" borderId="85" xfId="0" applyFont="1" applyFill="1" applyBorder="1" applyAlignment="1" applyProtection="1">
      <alignment horizontal="center"/>
    </xf>
    <xf numFmtId="0" fontId="2" fillId="0" borderId="94" xfId="0" applyFont="1" applyFill="1" applyBorder="1" applyAlignment="1" applyProtection="1">
      <alignment horizontal="center"/>
    </xf>
    <xf numFmtId="0" fontId="79" fillId="0" borderId="41" xfId="0" applyFont="1" applyBorder="1" applyAlignment="1">
      <alignment horizontal="center" vertical="center"/>
    </xf>
    <xf numFmtId="0" fontId="79" fillId="0" borderId="73" xfId="0" applyFont="1" applyBorder="1" applyAlignment="1">
      <alignment horizontal="center" vertical="center"/>
    </xf>
    <xf numFmtId="0" fontId="43" fillId="0" borderId="39"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67" xfId="0" applyFont="1" applyFill="1" applyBorder="1" applyAlignment="1" applyProtection="1">
      <alignment horizontal="center"/>
    </xf>
    <xf numFmtId="0" fontId="43" fillId="0" borderId="93" xfId="0" applyFont="1" applyFill="1" applyBorder="1" applyAlignment="1" applyProtection="1">
      <alignment horizontal="center"/>
    </xf>
    <xf numFmtId="0" fontId="43" fillId="0" borderId="85" xfId="0" applyFont="1" applyFill="1" applyBorder="1" applyAlignment="1" applyProtection="1">
      <alignment horizontal="center"/>
    </xf>
    <xf numFmtId="0" fontId="43" fillId="0" borderId="94" xfId="0" applyFont="1" applyFill="1" applyBorder="1" applyAlignment="1" applyProtection="1">
      <alignment horizontal="center"/>
    </xf>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0" fontId="79"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3" fillId="0" borderId="6" xfId="12" applyFont="1" applyFill="1" applyBorder="1" applyAlignment="1" applyProtection="1">
      <alignment horizontal="center" vertical="center" wrapText="1"/>
    </xf>
    <xf numFmtId="0" fontId="43" fillId="0" borderId="27" xfId="12" applyFont="1" applyFill="1" applyBorder="1" applyAlignment="1" applyProtection="1">
      <alignment horizontal="center" vertical="center" wrapText="1"/>
    </xf>
    <xf numFmtId="0" fontId="43" fillId="0" borderId="95" xfId="12" applyFont="1" applyFill="1" applyBorder="1" applyAlignment="1" applyProtection="1">
      <alignment horizontal="center" vertical="center" wrapText="1"/>
    </xf>
    <xf numFmtId="0" fontId="43" fillId="0" borderId="0" xfId="12" applyFont="1" applyFill="1" applyBorder="1" applyAlignment="1" applyProtection="1">
      <alignment horizontal="center" vertical="center" wrapText="1"/>
    </xf>
    <xf numFmtId="9" fontId="4" fillId="0" borderId="12" xfId="0" applyNumberFormat="1" applyFont="1" applyBorder="1" applyAlignment="1">
      <alignment horizontal="center" vertical="center"/>
    </xf>
    <xf numFmtId="9" fontId="4" fillId="0" borderId="31" xfId="0" applyNumberFormat="1" applyFont="1" applyBorder="1" applyAlignment="1">
      <alignment horizontal="center" vertical="center"/>
    </xf>
    <xf numFmtId="0" fontId="91" fillId="69" borderId="79" xfId="14" applyFont="1" applyFill="1" applyBorder="1" applyAlignment="1" applyProtection="1">
      <alignment horizontal="center" vertical="center" wrapText="1"/>
      <protection locked="0"/>
    </xf>
    <xf numFmtId="0" fontId="91" fillId="69" borderId="75" xfId="14" applyFont="1" applyFill="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16" xfId="0" applyFont="1" applyBorder="1" applyAlignment="1">
      <alignment horizontal="center" vertical="center" wrapText="1"/>
    </xf>
    <xf numFmtId="164" fontId="43" fillId="69" borderId="84" xfId="3" applyNumberFormat="1" applyFont="1" applyFill="1" applyBorder="1" applyAlignment="1" applyProtection="1">
      <alignment horizontal="center"/>
      <protection locked="0"/>
    </xf>
    <xf numFmtId="164" fontId="43" fillId="69" borderId="93" xfId="3" applyNumberFormat="1" applyFont="1" applyFill="1" applyBorder="1" applyAlignment="1" applyProtection="1">
      <alignment horizontal="center"/>
      <protection locked="0"/>
    </xf>
    <xf numFmtId="164" fontId="43" fillId="69" borderId="94" xfId="3" applyNumberFormat="1" applyFont="1" applyFill="1" applyBorder="1" applyAlignment="1" applyProtection="1">
      <alignment horizontal="center"/>
      <protection locked="0"/>
    </xf>
    <xf numFmtId="164" fontId="43" fillId="0" borderId="30" xfId="3" applyNumberFormat="1" applyFont="1" applyFill="1" applyBorder="1" applyAlignment="1" applyProtection="1">
      <alignment horizontal="center"/>
      <protection locked="0"/>
    </xf>
    <xf numFmtId="164" fontId="43" fillId="0" borderId="26" xfId="3" applyNumberFormat="1" applyFont="1" applyFill="1" applyBorder="1" applyAlignment="1" applyProtection="1">
      <alignment horizontal="center"/>
      <protection locked="0"/>
    </xf>
    <xf numFmtId="164" fontId="43" fillId="0" borderId="37" xfId="3" applyNumberFormat="1" applyFont="1" applyFill="1" applyBorder="1" applyAlignment="1" applyProtection="1">
      <alignment horizontal="center"/>
      <protection locked="0"/>
    </xf>
    <xf numFmtId="0" fontId="79" fillId="0" borderId="96" xfId="0" applyFont="1" applyBorder="1" applyAlignment="1">
      <alignment horizontal="center" vertical="center" wrapText="1"/>
    </xf>
    <xf numFmtId="0" fontId="79" fillId="0" borderId="61" xfId="0" applyFont="1" applyBorder="1" applyAlignment="1">
      <alignment horizontal="center" vertical="center" wrapText="1"/>
    </xf>
    <xf numFmtId="164" fontId="43" fillId="0" borderId="97" xfId="3" applyNumberFormat="1" applyFont="1" applyFill="1" applyBorder="1" applyAlignment="1" applyProtection="1">
      <alignment horizontal="center" vertical="center" wrapText="1"/>
      <protection locked="0"/>
    </xf>
    <xf numFmtId="164" fontId="43" fillId="0" borderId="98" xfId="3"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79" fillId="0" borderId="99" xfId="0" applyFont="1" applyBorder="1" applyAlignment="1">
      <alignment horizontal="center"/>
    </xf>
    <xf numFmtId="0" fontId="79" fillId="0" borderId="89" xfId="0" applyFont="1" applyBorder="1" applyAlignment="1">
      <alignment horizontal="center"/>
    </xf>
    <xf numFmtId="0" fontId="3" fillId="0" borderId="4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31" xfId="0" applyFont="1" applyFill="1" applyBorder="1" applyAlignment="1">
      <alignment horizontal="center" wrapText="1"/>
    </xf>
    <xf numFmtId="0" fontId="92" fillId="0" borderId="64" xfId="0" applyFont="1" applyFill="1" applyBorder="1" applyAlignment="1">
      <alignment horizontal="left" vertical="center"/>
    </xf>
    <xf numFmtId="0" fontId="92" fillId="0" borderId="65" xfId="0" applyFont="1" applyFill="1" applyBorder="1" applyAlignment="1">
      <alignment horizontal="left" vertical="center"/>
    </xf>
    <xf numFmtId="0" fontId="3" fillId="0" borderId="65"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4" fillId="0" borderId="26" xfId="0" applyFont="1" applyBorder="1" applyAlignment="1">
      <alignment horizontal="center"/>
    </xf>
    <xf numFmtId="0" fontId="4"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105" fillId="0" borderId="101" xfId="0" applyNumberFormat="1" applyFont="1" applyFill="1" applyBorder="1" applyAlignment="1">
      <alignment horizontal="left" vertical="center" wrapText="1"/>
    </xf>
    <xf numFmtId="0" fontId="105" fillId="0" borderId="102" xfId="0" applyNumberFormat="1" applyFont="1" applyFill="1" applyBorder="1" applyAlignment="1">
      <alignment horizontal="left" vertical="center" wrapText="1"/>
    </xf>
    <xf numFmtId="0" fontId="105" fillId="0" borderId="103" xfId="0" applyNumberFormat="1" applyFont="1" applyFill="1" applyBorder="1" applyAlignment="1">
      <alignment horizontal="left" vertical="center" wrapText="1"/>
    </xf>
    <xf numFmtId="0" fontId="105" fillId="0" borderId="104" xfId="0" applyNumberFormat="1" applyFont="1" applyFill="1" applyBorder="1" applyAlignment="1">
      <alignment horizontal="left" vertical="center" wrapText="1"/>
    </xf>
    <xf numFmtId="0" fontId="105" fillId="0" borderId="105" xfId="0" applyNumberFormat="1" applyFont="1" applyFill="1" applyBorder="1" applyAlignment="1">
      <alignment horizontal="left" vertical="center" wrapText="1"/>
    </xf>
    <xf numFmtId="0" fontId="105" fillId="0" borderId="106" xfId="0" applyNumberFormat="1" applyFont="1" applyFill="1" applyBorder="1" applyAlignment="1">
      <alignment horizontal="left" vertical="center" wrapText="1"/>
    </xf>
    <xf numFmtId="0" fontId="106" fillId="0" borderId="78" xfId="0" applyFont="1" applyFill="1" applyBorder="1" applyAlignment="1">
      <alignment horizontal="center" vertical="center" wrapText="1"/>
    </xf>
    <xf numFmtId="0" fontId="106" fillId="0" borderId="71" xfId="0" applyFont="1" applyFill="1" applyBorder="1" applyAlignment="1">
      <alignment horizontal="center" vertical="center" wrapText="1"/>
    </xf>
    <xf numFmtId="0" fontId="106" fillId="0" borderId="99" xfId="0" applyFont="1" applyFill="1" applyBorder="1" applyAlignment="1">
      <alignment horizontal="center" vertical="center" wrapText="1"/>
    </xf>
    <xf numFmtId="0" fontId="106" fillId="0" borderId="74" xfId="0" applyFont="1" applyFill="1" applyBorder="1" applyAlignment="1">
      <alignment horizontal="center" vertical="center" wrapText="1"/>
    </xf>
    <xf numFmtId="0" fontId="106" fillId="0" borderId="107" xfId="0" applyFont="1" applyFill="1" applyBorder="1" applyAlignment="1">
      <alignment horizontal="center" vertical="center" wrapText="1"/>
    </xf>
    <xf numFmtId="0" fontId="106" fillId="0" borderId="89" xfId="0" applyFont="1" applyFill="1" applyBorder="1" applyAlignment="1">
      <alignment horizontal="center" vertical="center" wrapText="1"/>
    </xf>
    <xf numFmtId="0" fontId="106" fillId="0" borderId="40" xfId="0" applyFont="1" applyFill="1" applyBorder="1" applyAlignment="1">
      <alignment horizontal="center" vertical="center" wrapText="1"/>
    </xf>
    <xf numFmtId="0" fontId="106" fillId="0" borderId="16" xfId="0" applyFont="1" applyFill="1" applyBorder="1" applyAlignment="1">
      <alignment horizontal="center" vertical="center" wrapText="1"/>
    </xf>
    <xf numFmtId="0" fontId="106" fillId="0" borderId="6" xfId="0" applyFont="1" applyFill="1" applyBorder="1" applyAlignment="1">
      <alignment horizontal="center" vertical="center" wrapText="1"/>
    </xf>
    <xf numFmtId="0" fontId="103" fillId="0" borderId="40" xfId="0" applyFont="1" applyFill="1" applyBorder="1" applyAlignment="1">
      <alignment horizontal="center" vertical="center" wrapText="1"/>
    </xf>
    <xf numFmtId="0" fontId="103" fillId="0" borderId="16" xfId="0" applyFont="1" applyFill="1" applyBorder="1" applyAlignment="1">
      <alignment horizontal="center" vertical="center" wrapText="1"/>
    </xf>
    <xf numFmtId="0" fontId="103" fillId="0" borderId="6" xfId="0" applyFont="1" applyFill="1" applyBorder="1" applyAlignment="1">
      <alignment horizontal="center" vertical="center" wrapText="1"/>
    </xf>
    <xf numFmtId="0" fontId="110" fillId="0" borderId="6" xfId="0" applyFont="1" applyFill="1" applyBorder="1" applyAlignment="1">
      <alignment horizontal="center" vertical="center"/>
    </xf>
    <xf numFmtId="0" fontId="110" fillId="0" borderId="78" xfId="0" applyFont="1" applyFill="1" applyBorder="1" applyAlignment="1">
      <alignment horizontal="center" vertical="center"/>
    </xf>
    <xf numFmtId="0" fontId="110" fillId="0" borderId="99" xfId="0" applyFont="1" applyFill="1" applyBorder="1" applyAlignment="1">
      <alignment horizontal="center" vertical="center"/>
    </xf>
    <xf numFmtId="0" fontId="110" fillId="0" borderId="74" xfId="0" applyFont="1" applyFill="1" applyBorder="1" applyAlignment="1">
      <alignment horizontal="center" vertical="center"/>
    </xf>
    <xf numFmtId="0" fontId="110" fillId="0" borderId="89" xfId="0" applyFont="1" applyFill="1" applyBorder="1" applyAlignment="1">
      <alignment horizontal="center" vertical="center"/>
    </xf>
    <xf numFmtId="0" fontId="106" fillId="0" borderId="95" xfId="0" applyFont="1" applyFill="1" applyBorder="1" applyAlignment="1">
      <alignment horizontal="center" vertical="center" wrapText="1"/>
    </xf>
    <xf numFmtId="0" fontId="106" fillId="0" borderId="68"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8" xfId="0" applyFont="1" applyFill="1" applyBorder="1" applyAlignment="1">
      <alignment horizontal="center" vertical="center" wrapText="1"/>
    </xf>
    <xf numFmtId="0" fontId="103" fillId="0" borderId="31" xfId="0" applyFont="1" applyFill="1" applyBorder="1" applyAlignment="1">
      <alignment horizontal="center" vertical="center" wrapText="1"/>
    </xf>
    <xf numFmtId="0" fontId="106" fillId="0" borderId="69"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78" xfId="0" applyFont="1" applyFill="1" applyBorder="1" applyAlignment="1">
      <alignment horizontal="center" vertical="top" wrapText="1"/>
    </xf>
    <xf numFmtId="0" fontId="106" fillId="0" borderId="99" xfId="0" applyFont="1" applyFill="1" applyBorder="1" applyAlignment="1">
      <alignment horizontal="center" vertical="top" wrapText="1"/>
    </xf>
    <xf numFmtId="0" fontId="106" fillId="0" borderId="95" xfId="0" applyFont="1" applyFill="1" applyBorder="1" applyAlignment="1">
      <alignment horizontal="center" vertical="top" wrapText="1"/>
    </xf>
    <xf numFmtId="0" fontId="106" fillId="0" borderId="68" xfId="0" applyFont="1" applyFill="1" applyBorder="1" applyAlignment="1">
      <alignment horizontal="center" vertical="top" wrapText="1"/>
    </xf>
    <xf numFmtId="0" fontId="106" fillId="0" borderId="74" xfId="0" applyFont="1" applyFill="1" applyBorder="1" applyAlignment="1">
      <alignment horizontal="center" vertical="top" wrapText="1"/>
    </xf>
    <xf numFmtId="0" fontId="106" fillId="0" borderId="89" xfId="0" applyFont="1" applyFill="1" applyBorder="1" applyAlignment="1">
      <alignment horizontal="center" vertical="top" wrapText="1"/>
    </xf>
    <xf numFmtId="0" fontId="106" fillId="0" borderId="0" xfId="0" applyFont="1" applyFill="1" applyBorder="1" applyAlignment="1">
      <alignment horizontal="center" vertical="center"/>
    </xf>
    <xf numFmtId="0" fontId="106" fillId="0" borderId="68" xfId="0" applyFont="1" applyFill="1" applyBorder="1" applyAlignment="1">
      <alignment horizontal="center" vertical="center"/>
    </xf>
    <xf numFmtId="0" fontId="106" fillId="0" borderId="95" xfId="0" applyFont="1" applyFill="1" applyBorder="1" applyAlignment="1">
      <alignment horizontal="center" vertical="center"/>
    </xf>
    <xf numFmtId="0" fontId="106" fillId="0" borderId="12" xfId="0" applyFont="1" applyFill="1" applyBorder="1" applyAlignment="1">
      <alignment horizontal="center" vertical="center"/>
    </xf>
    <xf numFmtId="0" fontId="106" fillId="0" borderId="8" xfId="0" applyFont="1" applyFill="1" applyBorder="1" applyAlignment="1">
      <alignment horizontal="center" vertical="center"/>
    </xf>
    <xf numFmtId="0" fontId="106" fillId="0" borderId="31" xfId="0" applyFont="1" applyFill="1" applyBorder="1" applyAlignment="1">
      <alignment horizontal="center" vertical="center"/>
    </xf>
    <xf numFmtId="0" fontId="106" fillId="0" borderId="71" xfId="0" applyFont="1" applyFill="1" applyBorder="1" applyAlignment="1">
      <alignment horizontal="center" vertical="top" wrapText="1"/>
    </xf>
    <xf numFmtId="0" fontId="106" fillId="0" borderId="8" xfId="0" applyFont="1" applyFill="1" applyBorder="1" applyAlignment="1">
      <alignment horizontal="center" vertical="top" wrapText="1"/>
    </xf>
    <xf numFmtId="0" fontId="106" fillId="0" borderId="31" xfId="0" applyFont="1" applyFill="1" applyBorder="1" applyAlignment="1">
      <alignment horizontal="center" vertical="top" wrapText="1"/>
    </xf>
    <xf numFmtId="0" fontId="106" fillId="0" borderId="40" xfId="0" applyFont="1" applyFill="1" applyBorder="1" applyAlignment="1">
      <alignment horizontal="center" vertical="top" wrapText="1"/>
    </xf>
    <xf numFmtId="0" fontId="106" fillId="0" borderId="16" xfId="0" applyFont="1" applyFill="1" applyBorder="1" applyAlignment="1">
      <alignment horizontal="center" vertical="top" wrapText="1"/>
    </xf>
    <xf numFmtId="0" fontId="105" fillId="0" borderId="108" xfId="0" applyNumberFormat="1" applyFont="1" applyFill="1" applyBorder="1" applyAlignment="1">
      <alignment horizontal="left" vertical="top" wrapText="1"/>
    </xf>
    <xf numFmtId="0" fontId="105" fillId="0" borderId="109" xfId="0" applyNumberFormat="1" applyFont="1" applyFill="1" applyBorder="1" applyAlignment="1">
      <alignment horizontal="left" vertical="top" wrapText="1"/>
    </xf>
    <xf numFmtId="0" fontId="111" fillId="0" borderId="40" xfId="0" applyFont="1" applyBorder="1" applyAlignment="1">
      <alignment horizontal="center" vertical="center" wrapText="1"/>
    </xf>
    <xf numFmtId="0" fontId="111" fillId="0" borderId="78" xfId="0" applyFont="1" applyBorder="1" applyAlignment="1">
      <alignment horizontal="center" vertical="center" wrapText="1"/>
    </xf>
    <xf numFmtId="0" fontId="114" fillId="0" borderId="6" xfId="0" applyFont="1" applyBorder="1" applyAlignment="1">
      <alignment horizontal="center" vertical="center"/>
    </xf>
    <xf numFmtId="0" fontId="111" fillId="0" borderId="6" xfId="0" applyFont="1" applyBorder="1" applyAlignment="1">
      <alignment horizontal="center" vertical="center" wrapText="1"/>
    </xf>
    <xf numFmtId="9" fontId="2" fillId="0" borderId="6" xfId="1" applyFont="1" applyFill="1" applyBorder="1" applyAlignment="1" applyProtection="1">
      <alignment vertical="center" wrapText="1"/>
      <protection locked="0"/>
    </xf>
    <xf numFmtId="9" fontId="1" fillId="0" borderId="27" xfId="1" applyFont="1" applyFill="1" applyBorder="1" applyAlignment="1" applyProtection="1">
      <alignment vertical="center" wrapText="1"/>
      <protection locked="0"/>
    </xf>
    <xf numFmtId="165" fontId="2" fillId="0" borderId="6" xfId="1" applyNumberFormat="1" applyFont="1" applyFill="1" applyBorder="1" applyAlignment="1" applyProtection="1">
      <alignment vertical="center" wrapText="1"/>
      <protection locked="0"/>
    </xf>
    <xf numFmtId="165" fontId="1" fillId="0" borderId="27" xfId="1" applyNumberFormat="1" applyFont="1" applyFill="1" applyBorder="1" applyAlignment="1" applyProtection="1">
      <alignment vertical="center" wrapText="1"/>
      <protection locked="0"/>
    </xf>
    <xf numFmtId="165" fontId="2" fillId="2" borderId="0" xfId="21" applyNumberFormat="1" applyFont="1" applyBorder="1"/>
    <xf numFmtId="165" fontId="2" fillId="2" borderId="86" xfId="21" applyNumberFormat="1" applyFont="1" applyBorder="1"/>
    <xf numFmtId="193" fontId="1" fillId="0" borderId="34" xfId="1" applyNumberFormat="1" applyFont="1" applyBorder="1" applyAlignment="1"/>
    <xf numFmtId="193" fontId="1" fillId="0" borderId="36" xfId="1" applyNumberFormat="1" applyFont="1" applyBorder="1" applyAlignment="1"/>
    <xf numFmtId="3" fontId="44" fillId="0" borderId="0" xfId="12" applyNumberFormat="1" applyFont="1" applyFill="1" applyBorder="1" applyAlignment="1" applyProtection="1">
      <alignment horizontal="right"/>
    </xf>
    <xf numFmtId="3" fontId="1" fillId="71" borderId="37" xfId="0" applyNumberFormat="1" applyFont="1" applyFill="1" applyBorder="1" applyAlignment="1">
      <alignment horizontal="center" vertical="center"/>
    </xf>
    <xf numFmtId="3" fontId="1" fillId="0" borderId="27" xfId="0" applyNumberFormat="1" applyFont="1" applyBorder="1" applyAlignment="1"/>
    <xf numFmtId="3" fontId="1" fillId="71" borderId="27" xfId="0" applyNumberFormat="1" applyFont="1" applyFill="1" applyBorder="1" applyAlignment="1">
      <alignment horizontal="center" vertical="center" wrapText="1"/>
    </xf>
    <xf numFmtId="3" fontId="1" fillId="71" borderId="29" xfId="0" applyNumberFormat="1" applyFont="1" applyFill="1" applyBorder="1" applyAlignment="1">
      <alignment horizontal="center" vertical="center" wrapText="1"/>
    </xf>
    <xf numFmtId="164" fontId="1" fillId="0" borderId="0" xfId="2" applyNumberFormat="1" applyFont="1"/>
    <xf numFmtId="164" fontId="2" fillId="0" borderId="0" xfId="2" applyNumberFormat="1" applyFont="1" applyFill="1" applyBorder="1" applyAlignment="1" applyProtection="1"/>
    <xf numFmtId="164" fontId="2" fillId="69" borderId="37" xfId="2" applyNumberFormat="1" applyFont="1" applyFill="1" applyBorder="1" applyAlignment="1" applyProtection="1">
      <alignment horizontal="center" vertical="center"/>
      <protection locked="0"/>
    </xf>
    <xf numFmtId="164" fontId="2" fillId="71" borderId="27" xfId="2" applyNumberFormat="1" applyFont="1" applyFill="1" applyBorder="1" applyAlignment="1" applyProtection="1">
      <alignment vertical="top"/>
    </xf>
    <xf numFmtId="164" fontId="2" fillId="69" borderId="27" xfId="2" applyNumberFormat="1" applyFont="1" applyFill="1" applyBorder="1" applyAlignment="1" applyProtection="1">
      <alignment vertical="top"/>
      <protection locked="0"/>
    </xf>
    <xf numFmtId="164" fontId="2" fillId="71" borderId="27" xfId="2" applyNumberFormat="1" applyFont="1" applyFill="1" applyBorder="1" applyAlignment="1" applyProtection="1">
      <alignment vertical="top" wrapText="1"/>
    </xf>
    <xf numFmtId="164" fontId="2" fillId="69" borderId="27" xfId="2" applyNumberFormat="1" applyFont="1" applyFill="1" applyBorder="1" applyAlignment="1" applyProtection="1">
      <alignment vertical="top" wrapText="1"/>
      <protection locked="0"/>
    </xf>
    <xf numFmtId="164" fontId="2" fillId="71" borderId="29" xfId="2" applyNumberFormat="1" applyFont="1" applyFill="1" applyBorder="1" applyAlignment="1" applyProtection="1">
      <alignment vertical="top" wrapText="1"/>
    </xf>
    <xf numFmtId="3" fontId="2" fillId="0" borderId="0" xfId="12" applyNumberFormat="1" applyFont="1" applyFill="1" applyBorder="1" applyAlignment="1" applyProtection="1"/>
    <xf numFmtId="3" fontId="1" fillId="0" borderId="42" xfId="0" applyNumberFormat="1" applyFont="1" applyFill="1" applyBorder="1" applyAlignment="1">
      <alignment horizontal="center" vertical="center" wrapText="1"/>
    </xf>
    <xf numFmtId="3" fontId="1" fillId="0" borderId="45" xfId="0" applyNumberFormat="1" applyFont="1" applyBorder="1" applyAlignment="1">
      <alignment vertical="center"/>
    </xf>
    <xf numFmtId="3" fontId="1" fillId="71" borderId="38" xfId="0" applyNumberFormat="1" applyFont="1" applyFill="1" applyBorder="1" applyAlignment="1">
      <alignment vertical="center"/>
    </xf>
    <xf numFmtId="3" fontId="1" fillId="0" borderId="38" xfId="0" applyNumberFormat="1" applyFont="1" applyBorder="1" applyAlignment="1">
      <alignment vertical="center"/>
    </xf>
    <xf numFmtId="3" fontId="1" fillId="0" borderId="50" xfId="0" applyNumberFormat="1" applyFont="1" applyBorder="1" applyAlignment="1">
      <alignment vertical="center"/>
    </xf>
    <xf numFmtId="3" fontId="79" fillId="71" borderId="53" xfId="0" applyNumberFormat="1" applyFont="1" applyFill="1" applyBorder="1" applyAlignment="1">
      <alignment vertical="center"/>
    </xf>
    <xf numFmtId="3" fontId="1" fillId="0" borderId="55" xfId="0" applyNumberFormat="1" applyFont="1" applyBorder="1" applyAlignment="1">
      <alignment vertical="center"/>
    </xf>
    <xf numFmtId="3" fontId="80" fillId="0" borderId="50" xfId="0" applyNumberFormat="1" applyFont="1" applyBorder="1" applyAlignment="1">
      <alignment vertical="center"/>
    </xf>
    <xf numFmtId="3" fontId="79" fillId="71" borderId="59" xfId="0" applyNumberFormat="1" applyFont="1" applyFill="1" applyBorder="1" applyAlignment="1">
      <alignment vertical="center"/>
    </xf>
    <xf numFmtId="0" fontId="43" fillId="73" borderId="110" xfId="20964" applyFont="1" applyFill="1" applyBorder="1" applyAlignment="1">
      <alignment vertical="center"/>
    </xf>
    <xf numFmtId="0" fontId="43" fillId="73" borderId="111" xfId="20964" applyFont="1" applyFill="1" applyBorder="1" applyAlignment="1">
      <alignment vertical="center"/>
    </xf>
    <xf numFmtId="0" fontId="43" fillId="73" borderId="112" xfId="20964" applyFont="1" applyFill="1" applyBorder="1" applyAlignment="1">
      <alignment vertical="center"/>
    </xf>
    <xf numFmtId="164" fontId="95" fillId="0" borderId="113" xfId="2" applyNumberFormat="1" applyFont="1" applyFill="1" applyBorder="1" applyAlignment="1" applyProtection="1">
      <alignment horizontal="right" vertical="center"/>
      <protection locked="0"/>
    </xf>
    <xf numFmtId="164" fontId="43" fillId="73" borderId="114" xfId="2" applyNumberFormat="1" applyFont="1" applyFill="1" applyBorder="1" applyAlignment="1">
      <alignment horizontal="right" vertical="center"/>
    </xf>
    <xf numFmtId="164" fontId="95" fillId="74" borderId="113" xfId="2" applyNumberFormat="1" applyFont="1" applyFill="1" applyBorder="1" applyAlignment="1" applyProtection="1">
      <alignment horizontal="right" vertical="center"/>
      <protection locked="0"/>
    </xf>
    <xf numFmtId="164" fontId="94" fillId="73" borderId="114" xfId="2" applyNumberFormat="1" applyFont="1" applyFill="1" applyBorder="1" applyAlignment="1">
      <alignment horizontal="right" vertical="center"/>
    </xf>
    <xf numFmtId="164" fontId="95" fillId="69" borderId="113" xfId="2" applyNumberFormat="1" applyFont="1" applyFill="1" applyBorder="1" applyAlignment="1" applyProtection="1">
      <alignment horizontal="right" vertical="center"/>
      <protection locked="0"/>
    </xf>
    <xf numFmtId="10" fontId="95" fillId="0" borderId="113" xfId="1" applyNumberFormat="1" applyFont="1" applyFill="1" applyBorder="1" applyAlignment="1" applyProtection="1">
      <alignment horizontal="right" vertical="center"/>
      <protection locked="0"/>
    </xf>
    <xf numFmtId="0" fontId="17" fillId="62" borderId="115" xfId="20964" applyFont="1" applyFill="1" applyBorder="1" applyAlignment="1">
      <alignment horizontal="center" vertical="center"/>
    </xf>
    <xf numFmtId="0" fontId="95" fillId="62" borderId="116" xfId="20964" applyFont="1" applyFill="1" applyBorder="1" applyAlignment="1">
      <alignment horizontal="left" vertical="center" wrapText="1"/>
    </xf>
    <xf numFmtId="164" fontId="95" fillId="69" borderId="117" xfId="2" applyNumberFormat="1" applyFont="1" applyFill="1" applyBorder="1" applyAlignment="1" applyProtection="1">
      <alignment horizontal="right" vertical="center"/>
      <protection locked="0"/>
    </xf>
    <xf numFmtId="165" fontId="0" fillId="0" borderId="6" xfId="1" applyNumberFormat="1" applyFont="1" applyBorder="1"/>
    <xf numFmtId="165" fontId="0" fillId="0" borderId="40" xfId="1" applyNumberFormat="1" applyFont="1" applyBorder="1"/>
  </cellXfs>
  <cellStyles count="20966">
    <cellStyle name="_RC VALUTEBIS WRILSI " xfId="19"/>
    <cellStyle name="=C:\WINNT35\SYSTEM32\COMMAND.COM" xfId="20964"/>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3" xfId="725"/>
    <cellStyle name="Calculation 2 10 4" xfId="726"/>
    <cellStyle name="Calculation 2 10 5" xfId="727"/>
    <cellStyle name="Calculation 2 11" xfId="728"/>
    <cellStyle name="Calculation 2 11 2" xfId="729"/>
    <cellStyle name="Calculation 2 11 3" xfId="730"/>
    <cellStyle name="Calculation 2 11 4" xfId="731"/>
    <cellStyle name="Calculation 2 11 5" xfId="732"/>
    <cellStyle name="Calculation 2 12" xfId="733"/>
    <cellStyle name="Calculation 2 12 2" xfId="734"/>
    <cellStyle name="Calculation 2 12 3" xfId="735"/>
    <cellStyle name="Calculation 2 12 4" xfId="736"/>
    <cellStyle name="Calculation 2 12 5" xfId="737"/>
    <cellStyle name="Calculation 2 13" xfId="738"/>
    <cellStyle name="Calculation 2 13 2" xfId="739"/>
    <cellStyle name="Calculation 2 13 3" xfId="740"/>
    <cellStyle name="Calculation 2 13 4" xfId="741"/>
    <cellStyle name="Calculation 2 14" xfId="742"/>
    <cellStyle name="Calculation 2 15" xfId="743"/>
    <cellStyle name="Calculation 2 16" xfId="744"/>
    <cellStyle name="Calculation 2 2" xfId="745"/>
    <cellStyle name="Calculation 2 2 2" xfId="746"/>
    <cellStyle name="Calculation 2 2 2 2" xfId="747"/>
    <cellStyle name="Calculation 2 2 2 3" xfId="748"/>
    <cellStyle name="Calculation 2 2 2 4" xfId="749"/>
    <cellStyle name="Calculation 2 2 3" xfId="750"/>
    <cellStyle name="Calculation 2 2 3 2" xfId="751"/>
    <cellStyle name="Calculation 2 2 3 3" xfId="752"/>
    <cellStyle name="Calculation 2 2 3 4" xfId="753"/>
    <cellStyle name="Calculation 2 2 4" xfId="754"/>
    <cellStyle name="Calculation 2 2 4 2" xfId="755"/>
    <cellStyle name="Calculation 2 2 4 3" xfId="756"/>
    <cellStyle name="Calculation 2 2 4 4" xfId="757"/>
    <cellStyle name="Calculation 2 2 5" xfId="758"/>
    <cellStyle name="Calculation 2 2 5 2" xfId="759"/>
    <cellStyle name="Calculation 2 2 5 3" xfId="760"/>
    <cellStyle name="Calculation 2 2 5 4" xfId="761"/>
    <cellStyle name="Calculation 2 2 6" xfId="762"/>
    <cellStyle name="Calculation 2 2 7" xfId="763"/>
    <cellStyle name="Calculation 2 2 8" xfId="764"/>
    <cellStyle name="Calculation 2 2 9" xfId="765"/>
    <cellStyle name="Calculation 2 3" xfId="766"/>
    <cellStyle name="Calculation 2 3 2" xfId="767"/>
    <cellStyle name="Calculation 2 3 3" xfId="768"/>
    <cellStyle name="Calculation 2 3 4" xfId="769"/>
    <cellStyle name="Calculation 2 3 5" xfId="770"/>
    <cellStyle name="Calculation 2 4" xfId="771"/>
    <cellStyle name="Calculation 2 4 2" xfId="772"/>
    <cellStyle name="Calculation 2 4 3" xfId="773"/>
    <cellStyle name="Calculation 2 4 4" xfId="774"/>
    <cellStyle name="Calculation 2 4 5" xfId="775"/>
    <cellStyle name="Calculation 2 5" xfId="776"/>
    <cellStyle name="Calculation 2 5 2" xfId="777"/>
    <cellStyle name="Calculation 2 5 3" xfId="778"/>
    <cellStyle name="Calculation 2 5 4" xfId="779"/>
    <cellStyle name="Calculation 2 5 5" xfId="780"/>
    <cellStyle name="Calculation 2 6" xfId="781"/>
    <cellStyle name="Calculation 2 6 2" xfId="782"/>
    <cellStyle name="Calculation 2 6 3" xfId="783"/>
    <cellStyle name="Calculation 2 6 4" xfId="784"/>
    <cellStyle name="Calculation 2 6 5" xfId="785"/>
    <cellStyle name="Calculation 2 7" xfId="786"/>
    <cellStyle name="Calculation 2 7 2" xfId="787"/>
    <cellStyle name="Calculation 2 7 3" xfId="788"/>
    <cellStyle name="Calculation 2 7 4" xfId="789"/>
    <cellStyle name="Calculation 2 7 5" xfId="790"/>
    <cellStyle name="Calculation 2 8" xfId="791"/>
    <cellStyle name="Calculation 2 8 2" xfId="792"/>
    <cellStyle name="Calculation 2 8 3" xfId="793"/>
    <cellStyle name="Calculation 2 8 4" xfId="794"/>
    <cellStyle name="Calculation 2 8 5" xfId="795"/>
    <cellStyle name="Calculation 2 9" xfId="796"/>
    <cellStyle name="Calculation 2 9 2" xfId="797"/>
    <cellStyle name="Calculation 2 9 3" xfId="798"/>
    <cellStyle name="Calculation 2 9 4" xfId="799"/>
    <cellStyle name="Calculation 2 9 5" xfId="800"/>
    <cellStyle name="Calculation 3" xfId="801"/>
    <cellStyle name="Calculation 3 2" xfId="802"/>
    <cellStyle name="Calculation 3 3" xfId="803"/>
    <cellStyle name="Calculation 4" xfId="804"/>
    <cellStyle name="Calculation 4 2" xfId="805"/>
    <cellStyle name="Calculation 4 3" xfId="806"/>
    <cellStyle name="Calculation 5" xfId="807"/>
    <cellStyle name="Calculation 5 2" xfId="808"/>
    <cellStyle name="Calculation 5 3" xfId="809"/>
    <cellStyle name="Calculation 6" xfId="810"/>
    <cellStyle name="Calculation 6 2" xfId="811"/>
    <cellStyle name="Calculation 6 3" xfId="812"/>
    <cellStyle name="Calculation 7" xfId="813"/>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0965"/>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2" xfId="9188"/>
    <cellStyle name="Gia's 3" xfId="9189"/>
    <cellStyle name="Gia's 4" xfId="9190"/>
    <cellStyle name="Gia's 5" xfId="9191"/>
    <cellStyle name="Gia's 6" xfId="9192"/>
    <cellStyle name="Gia's 7" xfId="9193"/>
    <cellStyle name="Gia's 8" xfId="9194"/>
    <cellStyle name="Gia's 9" xfId="9195"/>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Header1" xfId="9223"/>
    <cellStyle name="Header1 2" xfId="9224"/>
    <cellStyle name="Header1 3" xfId="9225"/>
    <cellStyle name="Header2" xfId="9226"/>
    <cellStyle name="Header2 2" xfId="9227"/>
    <cellStyle name="Header2 3" xfId="9228"/>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ighlightExposure" xfId="9324"/>
    <cellStyle name="highlightPercentage" xfId="9325"/>
    <cellStyle name="highlightText" xfId="9326"/>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3" xfId="9337"/>
    <cellStyle name="Input 2 10 4" xfId="9338"/>
    <cellStyle name="Input 2 10 5" xfId="9339"/>
    <cellStyle name="Input 2 11" xfId="9340"/>
    <cellStyle name="Input 2 11 2" xfId="9341"/>
    <cellStyle name="Input 2 11 3" xfId="9342"/>
    <cellStyle name="Input 2 11 4" xfId="9343"/>
    <cellStyle name="Input 2 11 5" xfId="9344"/>
    <cellStyle name="Input 2 12" xfId="9345"/>
    <cellStyle name="Input 2 12 2" xfId="9346"/>
    <cellStyle name="Input 2 12 3" xfId="9347"/>
    <cellStyle name="Input 2 12 4" xfId="9348"/>
    <cellStyle name="Input 2 12 5" xfId="9349"/>
    <cellStyle name="Input 2 13" xfId="9350"/>
    <cellStyle name="Input 2 13 2" xfId="9351"/>
    <cellStyle name="Input 2 13 3" xfId="9352"/>
    <cellStyle name="Input 2 13 4" xfId="9353"/>
    <cellStyle name="Input 2 14" xfId="9354"/>
    <cellStyle name="Input 2 15" xfId="9355"/>
    <cellStyle name="Input 2 16" xfId="9356"/>
    <cellStyle name="Input 2 2" xfId="9357"/>
    <cellStyle name="Input 2 2 2" xfId="9358"/>
    <cellStyle name="Input 2 2 2 2" xfId="9359"/>
    <cellStyle name="Input 2 2 2 3" xfId="9360"/>
    <cellStyle name="Input 2 2 2 4" xfId="9361"/>
    <cellStyle name="Input 2 2 3" xfId="9362"/>
    <cellStyle name="Input 2 2 3 2" xfId="9363"/>
    <cellStyle name="Input 2 2 3 3" xfId="9364"/>
    <cellStyle name="Input 2 2 3 4" xfId="9365"/>
    <cellStyle name="Input 2 2 4" xfId="9366"/>
    <cellStyle name="Input 2 2 4 2" xfId="9367"/>
    <cellStyle name="Input 2 2 4 3" xfId="9368"/>
    <cellStyle name="Input 2 2 4 4" xfId="9369"/>
    <cellStyle name="Input 2 2 5" xfId="9370"/>
    <cellStyle name="Input 2 2 5 2" xfId="9371"/>
    <cellStyle name="Input 2 2 5 3" xfId="9372"/>
    <cellStyle name="Input 2 2 5 4" xfId="9373"/>
    <cellStyle name="Input 2 2 6" xfId="9374"/>
    <cellStyle name="Input 2 2 7" xfId="9375"/>
    <cellStyle name="Input 2 2 8" xfId="9376"/>
    <cellStyle name="Input 2 2 9" xfId="9377"/>
    <cellStyle name="Input 2 3" xfId="9378"/>
    <cellStyle name="Input 2 3 2" xfId="9379"/>
    <cellStyle name="Input 2 3 3" xfId="9380"/>
    <cellStyle name="Input 2 3 4" xfId="9381"/>
    <cellStyle name="Input 2 3 5" xfId="9382"/>
    <cellStyle name="Input 2 4" xfId="9383"/>
    <cellStyle name="Input 2 4 2" xfId="9384"/>
    <cellStyle name="Input 2 4 3" xfId="9385"/>
    <cellStyle name="Input 2 4 4" xfId="9386"/>
    <cellStyle name="Input 2 4 5" xfId="9387"/>
    <cellStyle name="Input 2 5" xfId="9388"/>
    <cellStyle name="Input 2 5 2" xfId="9389"/>
    <cellStyle name="Input 2 5 3" xfId="9390"/>
    <cellStyle name="Input 2 5 4" xfId="9391"/>
    <cellStyle name="Input 2 5 5" xfId="9392"/>
    <cellStyle name="Input 2 6" xfId="9393"/>
    <cellStyle name="Input 2 6 2" xfId="9394"/>
    <cellStyle name="Input 2 6 3" xfId="9395"/>
    <cellStyle name="Input 2 6 4" xfId="9396"/>
    <cellStyle name="Input 2 6 5" xfId="9397"/>
    <cellStyle name="Input 2 7" xfId="9398"/>
    <cellStyle name="Input 2 7 2" xfId="9399"/>
    <cellStyle name="Input 2 7 3" xfId="9400"/>
    <cellStyle name="Input 2 7 4" xfId="9401"/>
    <cellStyle name="Input 2 7 5" xfId="9402"/>
    <cellStyle name="Input 2 8" xfId="9403"/>
    <cellStyle name="Input 2 8 2" xfId="9404"/>
    <cellStyle name="Input 2 8 3" xfId="9405"/>
    <cellStyle name="Input 2 8 4" xfId="9406"/>
    <cellStyle name="Input 2 8 5" xfId="9407"/>
    <cellStyle name="Input 2 9" xfId="9408"/>
    <cellStyle name="Input 2 9 2" xfId="9409"/>
    <cellStyle name="Input 2 9 3" xfId="9410"/>
    <cellStyle name="Input 2 9 4" xfId="9411"/>
    <cellStyle name="Input 2 9 5" xfId="9412"/>
    <cellStyle name="Input 3" xfId="9413"/>
    <cellStyle name="Input 3 2" xfId="9414"/>
    <cellStyle name="Input 3 3" xfId="9415"/>
    <cellStyle name="Input 4" xfId="9416"/>
    <cellStyle name="Input 4 2" xfId="9417"/>
    <cellStyle name="Input 4 3" xfId="9418"/>
    <cellStyle name="Input 5" xfId="9419"/>
    <cellStyle name="Input 5 2" xfId="9420"/>
    <cellStyle name="Input 5 3" xfId="9421"/>
    <cellStyle name="Input 6" xfId="9422"/>
    <cellStyle name="Input 6 2" xfId="9423"/>
    <cellStyle name="Input 6 3" xfId="9424"/>
    <cellStyle name="Input 7" xfId="9425"/>
    <cellStyle name="inputExposure" xfId="9426"/>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0963"/>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pital &amp; RWA N 2 2" xfId="20962"/>
    <cellStyle name="Normal_Casestdy draft" xfId="16"/>
    <cellStyle name="Normal_Casestdy draft 2" xfId="10"/>
    <cellStyle name="Normalny_Eksport 2000 - F" xfId="20383"/>
    <cellStyle name="Note 2" xfId="20384"/>
    <cellStyle name="Note 2 10" xfId="20385"/>
    <cellStyle name="Note 2 10 2" xfId="20386"/>
    <cellStyle name="Note 2 10 3" xfId="20387"/>
    <cellStyle name="Note 2 10 4" xfId="20388"/>
    <cellStyle name="Note 2 10 5" xfId="20389"/>
    <cellStyle name="Note 2 11" xfId="20390"/>
    <cellStyle name="Note 2 11 2" xfId="20391"/>
    <cellStyle name="Note 2 11 3" xfId="20392"/>
    <cellStyle name="Note 2 11 4" xfId="20393"/>
    <cellStyle name="Note 2 11 5" xfId="20394"/>
    <cellStyle name="Note 2 12" xfId="20395"/>
    <cellStyle name="Note 2 12 2" xfId="20396"/>
    <cellStyle name="Note 2 12 3" xfId="20397"/>
    <cellStyle name="Note 2 12 4" xfId="20398"/>
    <cellStyle name="Note 2 12 5" xfId="20399"/>
    <cellStyle name="Note 2 13" xfId="20400"/>
    <cellStyle name="Note 2 13 2" xfId="20401"/>
    <cellStyle name="Note 2 13 3" xfId="20402"/>
    <cellStyle name="Note 2 13 4" xfId="20403"/>
    <cellStyle name="Note 2 13 5" xfId="20404"/>
    <cellStyle name="Note 2 14" xfId="20405"/>
    <cellStyle name="Note 2 14 2" xfId="20406"/>
    <cellStyle name="Note 2 15" xfId="20407"/>
    <cellStyle name="Note 2 15 2" xfId="20408"/>
    <cellStyle name="Note 2 16" xfId="20409"/>
    <cellStyle name="Note 2 17" xfId="20410"/>
    <cellStyle name="Note 2 2" xfId="20411"/>
    <cellStyle name="Note 2 2 10" xfId="20412"/>
    <cellStyle name="Note 2 2 2" xfId="20413"/>
    <cellStyle name="Note 2 2 2 2" xfId="20414"/>
    <cellStyle name="Note 2 2 2 3" xfId="20415"/>
    <cellStyle name="Note 2 2 2 4" xfId="20416"/>
    <cellStyle name="Note 2 2 2 5" xfId="20417"/>
    <cellStyle name="Note 2 2 3" xfId="20418"/>
    <cellStyle name="Note 2 2 3 2" xfId="20419"/>
    <cellStyle name="Note 2 2 3 3" xfId="20420"/>
    <cellStyle name="Note 2 2 3 4" xfId="20421"/>
    <cellStyle name="Note 2 2 3 5" xfId="20422"/>
    <cellStyle name="Note 2 2 4" xfId="20423"/>
    <cellStyle name="Note 2 2 4 2" xfId="20424"/>
    <cellStyle name="Note 2 2 4 3" xfId="20425"/>
    <cellStyle name="Note 2 2 4 4" xfId="20426"/>
    <cellStyle name="Note 2 2 5" xfId="20427"/>
    <cellStyle name="Note 2 2 5 2" xfId="20428"/>
    <cellStyle name="Note 2 2 5 3" xfId="20429"/>
    <cellStyle name="Note 2 2 5 4" xfId="20430"/>
    <cellStyle name="Note 2 2 6" xfId="20431"/>
    <cellStyle name="Note 2 2 7" xfId="20432"/>
    <cellStyle name="Note 2 2 8" xfId="20433"/>
    <cellStyle name="Note 2 2 9" xfId="20434"/>
    <cellStyle name="Note 2 3" xfId="20435"/>
    <cellStyle name="Note 2 3 2" xfId="20436"/>
    <cellStyle name="Note 2 3 3" xfId="20437"/>
    <cellStyle name="Note 2 3 4" xfId="20438"/>
    <cellStyle name="Note 2 3 5" xfId="20439"/>
    <cellStyle name="Note 2 4" xfId="20440"/>
    <cellStyle name="Note 2 4 2" xfId="20441"/>
    <cellStyle name="Note 2 4 2 2" xfId="20442"/>
    <cellStyle name="Note 2 4 3" xfId="20443"/>
    <cellStyle name="Note 2 4 3 2" xfId="20444"/>
    <cellStyle name="Note 2 4 4" xfId="20445"/>
    <cellStyle name="Note 2 4 4 2" xfId="20446"/>
    <cellStyle name="Note 2 4 5" xfId="20447"/>
    <cellStyle name="Note 2 4 6" xfId="20448"/>
    <cellStyle name="Note 2 4 7" xfId="20449"/>
    <cellStyle name="Note 2 5" xfId="20450"/>
    <cellStyle name="Note 2 5 2" xfId="20451"/>
    <cellStyle name="Note 2 5 2 2" xfId="20452"/>
    <cellStyle name="Note 2 5 3" xfId="20453"/>
    <cellStyle name="Note 2 5 3 2" xfId="20454"/>
    <cellStyle name="Note 2 5 4" xfId="20455"/>
    <cellStyle name="Note 2 5 4 2" xfId="20456"/>
    <cellStyle name="Note 2 5 5" xfId="20457"/>
    <cellStyle name="Note 2 5 6" xfId="20458"/>
    <cellStyle name="Note 2 5 7" xfId="20459"/>
    <cellStyle name="Note 2 6" xfId="20460"/>
    <cellStyle name="Note 2 6 2" xfId="20461"/>
    <cellStyle name="Note 2 6 2 2" xfId="20462"/>
    <cellStyle name="Note 2 6 3" xfId="20463"/>
    <cellStyle name="Note 2 6 3 2" xfId="20464"/>
    <cellStyle name="Note 2 6 4" xfId="20465"/>
    <cellStyle name="Note 2 6 4 2" xfId="20466"/>
    <cellStyle name="Note 2 6 5" xfId="20467"/>
    <cellStyle name="Note 2 6 6" xfId="20468"/>
    <cellStyle name="Note 2 6 7" xfId="20469"/>
    <cellStyle name="Note 2 7" xfId="20470"/>
    <cellStyle name="Note 2 7 2" xfId="20471"/>
    <cellStyle name="Note 2 7 2 2" xfId="20472"/>
    <cellStyle name="Note 2 7 3" xfId="20473"/>
    <cellStyle name="Note 2 7 3 2" xfId="20474"/>
    <cellStyle name="Note 2 7 4" xfId="20475"/>
    <cellStyle name="Note 2 7 4 2" xfId="20476"/>
    <cellStyle name="Note 2 7 5" xfId="20477"/>
    <cellStyle name="Note 2 7 6" xfId="20478"/>
    <cellStyle name="Note 2 7 7" xfId="20479"/>
    <cellStyle name="Note 2 8" xfId="20480"/>
    <cellStyle name="Note 2 8 2" xfId="20481"/>
    <cellStyle name="Note 2 8 3" xfId="20482"/>
    <cellStyle name="Note 2 8 4" xfId="20483"/>
    <cellStyle name="Note 2 8 5" xfId="20484"/>
    <cellStyle name="Note 2 9" xfId="20485"/>
    <cellStyle name="Note 2 9 2" xfId="20486"/>
    <cellStyle name="Note 2 9 3" xfId="20487"/>
    <cellStyle name="Note 2 9 4" xfId="20488"/>
    <cellStyle name="Note 2 9 5" xfId="20489"/>
    <cellStyle name="Note 3 2" xfId="20490"/>
    <cellStyle name="Note 3 2 2" xfId="20491"/>
    <cellStyle name="Note 3 2 3" xfId="20492"/>
    <cellStyle name="Note 3 3" xfId="20493"/>
    <cellStyle name="Note 3 3 2" xfId="20494"/>
    <cellStyle name="Note 3 4" xfId="20495"/>
    <cellStyle name="Note 3 5" xfId="20496"/>
    <cellStyle name="Note 4 2" xfId="20497"/>
    <cellStyle name="Note 4 2 2" xfId="20498"/>
    <cellStyle name="Note 4 2 3" xfId="20499"/>
    <cellStyle name="Note 4 3" xfId="20500"/>
    <cellStyle name="Note 4 4" xfId="20501"/>
    <cellStyle name="Note 4 5" xfId="20502"/>
    <cellStyle name="Note 5" xfId="20503"/>
    <cellStyle name="Note 5 2" xfId="20504"/>
    <cellStyle name="Note 5 2 2" xfId="20505"/>
    <cellStyle name="Note 5 3" xfId="20506"/>
    <cellStyle name="Note 5 3 2" xfId="20507"/>
    <cellStyle name="Note 5 4" xfId="20508"/>
    <cellStyle name="Note 5 5" xfId="20509"/>
    <cellStyle name="Note 6" xfId="20510"/>
    <cellStyle name="Note 6 2" xfId="20511"/>
    <cellStyle name="Note 6 2 2" xfId="20512"/>
    <cellStyle name="Note 6 3" xfId="20513"/>
    <cellStyle name="Note 6 4" xfId="20514"/>
    <cellStyle name="Note 7" xfId="20515"/>
    <cellStyle name="Note 8" xfId="20516"/>
    <cellStyle name="Note 8 2" xfId="20517"/>
    <cellStyle name="Note 9" xfId="20518"/>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Heading" xfId="20526"/>
    <cellStyle name="OptionHeading 2" xfId="20527"/>
    <cellStyle name="OptionHeading 3" xfId="20528"/>
    <cellStyle name="Output 2" xfId="20529"/>
    <cellStyle name="Output 2 10" xfId="20530"/>
    <cellStyle name="Output 2 10 2" xfId="20531"/>
    <cellStyle name="Output 2 10 3" xfId="20532"/>
    <cellStyle name="Output 2 10 4" xfId="20533"/>
    <cellStyle name="Output 2 10 5" xfId="20534"/>
    <cellStyle name="Output 2 11" xfId="20535"/>
    <cellStyle name="Output 2 11 2" xfId="20536"/>
    <cellStyle name="Output 2 11 3" xfId="20537"/>
    <cellStyle name="Output 2 11 4" xfId="20538"/>
    <cellStyle name="Output 2 11 5" xfId="20539"/>
    <cellStyle name="Output 2 12" xfId="20540"/>
    <cellStyle name="Output 2 12 2" xfId="20541"/>
    <cellStyle name="Output 2 12 3" xfId="20542"/>
    <cellStyle name="Output 2 12 4" xfId="20543"/>
    <cellStyle name="Output 2 12 5" xfId="20544"/>
    <cellStyle name="Output 2 13" xfId="20545"/>
    <cellStyle name="Output 2 13 2" xfId="20546"/>
    <cellStyle name="Output 2 13 3" xfId="20547"/>
    <cellStyle name="Output 2 13 4" xfId="20548"/>
    <cellStyle name="Output 2 14" xfId="20549"/>
    <cellStyle name="Output 2 15" xfId="20550"/>
    <cellStyle name="Output 2 16" xfId="20551"/>
    <cellStyle name="Output 2 2" xfId="20552"/>
    <cellStyle name="Output 2 2 2" xfId="20553"/>
    <cellStyle name="Output 2 2 2 2" xfId="20554"/>
    <cellStyle name="Output 2 2 2 3" xfId="20555"/>
    <cellStyle name="Output 2 2 2 4" xfId="20556"/>
    <cellStyle name="Output 2 2 3" xfId="20557"/>
    <cellStyle name="Output 2 2 3 2" xfId="20558"/>
    <cellStyle name="Output 2 2 3 3" xfId="20559"/>
    <cellStyle name="Output 2 2 3 4" xfId="20560"/>
    <cellStyle name="Output 2 2 4" xfId="20561"/>
    <cellStyle name="Output 2 2 4 2" xfId="20562"/>
    <cellStyle name="Output 2 2 4 3" xfId="20563"/>
    <cellStyle name="Output 2 2 4 4" xfId="20564"/>
    <cellStyle name="Output 2 2 5" xfId="20565"/>
    <cellStyle name="Output 2 2 5 2" xfId="20566"/>
    <cellStyle name="Output 2 2 5 3" xfId="20567"/>
    <cellStyle name="Output 2 2 5 4" xfId="20568"/>
    <cellStyle name="Output 2 2 6" xfId="20569"/>
    <cellStyle name="Output 2 2 7" xfId="20570"/>
    <cellStyle name="Output 2 2 8" xfId="20571"/>
    <cellStyle name="Output 2 2 9" xfId="20572"/>
    <cellStyle name="Output 2 3" xfId="20573"/>
    <cellStyle name="Output 2 3 2" xfId="20574"/>
    <cellStyle name="Output 2 3 3" xfId="20575"/>
    <cellStyle name="Output 2 3 4" xfId="20576"/>
    <cellStyle name="Output 2 3 5" xfId="20577"/>
    <cellStyle name="Output 2 4" xfId="20578"/>
    <cellStyle name="Output 2 4 2" xfId="20579"/>
    <cellStyle name="Output 2 4 3" xfId="20580"/>
    <cellStyle name="Output 2 4 4" xfId="20581"/>
    <cellStyle name="Output 2 4 5" xfId="20582"/>
    <cellStyle name="Output 2 5" xfId="20583"/>
    <cellStyle name="Output 2 5 2" xfId="20584"/>
    <cellStyle name="Output 2 5 3" xfId="20585"/>
    <cellStyle name="Output 2 5 4" xfId="20586"/>
    <cellStyle name="Output 2 5 5" xfId="20587"/>
    <cellStyle name="Output 2 6" xfId="20588"/>
    <cellStyle name="Output 2 6 2" xfId="20589"/>
    <cellStyle name="Output 2 6 3" xfId="20590"/>
    <cellStyle name="Output 2 6 4" xfId="20591"/>
    <cellStyle name="Output 2 6 5" xfId="20592"/>
    <cellStyle name="Output 2 7" xfId="20593"/>
    <cellStyle name="Output 2 7 2" xfId="20594"/>
    <cellStyle name="Output 2 7 3" xfId="20595"/>
    <cellStyle name="Output 2 7 4" xfId="20596"/>
    <cellStyle name="Output 2 7 5" xfId="20597"/>
    <cellStyle name="Output 2 8" xfId="20598"/>
    <cellStyle name="Output 2 8 2" xfId="20599"/>
    <cellStyle name="Output 2 8 3" xfId="20600"/>
    <cellStyle name="Output 2 8 4" xfId="20601"/>
    <cellStyle name="Output 2 8 5" xfId="20602"/>
    <cellStyle name="Output 2 9" xfId="20603"/>
    <cellStyle name="Output 2 9 2" xfId="20604"/>
    <cellStyle name="Output 2 9 3" xfId="20605"/>
    <cellStyle name="Output 2 9 4" xfId="20606"/>
    <cellStyle name="Output 2 9 5" xfId="20607"/>
    <cellStyle name="Output 3" xfId="20608"/>
    <cellStyle name="Output 3 2" xfId="20609"/>
    <cellStyle name="Output 3 3" xfId="20610"/>
    <cellStyle name="Output 4" xfId="20611"/>
    <cellStyle name="Output 4 2" xfId="20612"/>
    <cellStyle name="Output 4 3" xfId="20613"/>
    <cellStyle name="Output 5" xfId="20614"/>
    <cellStyle name="Output 5 2" xfId="20615"/>
    <cellStyle name="Output 5 3" xfId="20616"/>
    <cellStyle name="Output 6" xfId="20617"/>
    <cellStyle name="Output 6 2" xfId="20618"/>
    <cellStyle name="Output 6 3" xfId="20619"/>
    <cellStyle name="Output 7" xfId="20620"/>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ParameterE" xfId="20788"/>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3" xfId="20827"/>
    <cellStyle name="Total 2 10 4" xfId="20828"/>
    <cellStyle name="Total 2 10 5" xfId="20829"/>
    <cellStyle name="Total 2 11" xfId="20830"/>
    <cellStyle name="Total 2 11 2" xfId="20831"/>
    <cellStyle name="Total 2 11 3" xfId="20832"/>
    <cellStyle name="Total 2 11 4" xfId="20833"/>
    <cellStyle name="Total 2 11 5" xfId="20834"/>
    <cellStyle name="Total 2 12" xfId="20835"/>
    <cellStyle name="Total 2 12 2" xfId="20836"/>
    <cellStyle name="Total 2 12 3" xfId="20837"/>
    <cellStyle name="Total 2 12 4" xfId="20838"/>
    <cellStyle name="Total 2 12 5" xfId="20839"/>
    <cellStyle name="Total 2 13" xfId="20840"/>
    <cellStyle name="Total 2 13 2" xfId="20841"/>
    <cellStyle name="Total 2 13 3" xfId="20842"/>
    <cellStyle name="Total 2 13 4" xfId="20843"/>
    <cellStyle name="Total 2 14" xfId="20844"/>
    <cellStyle name="Total 2 15" xfId="20845"/>
    <cellStyle name="Total 2 16" xfId="20846"/>
    <cellStyle name="Total 2 2" xfId="20847"/>
    <cellStyle name="Total 2 2 2" xfId="20848"/>
    <cellStyle name="Total 2 2 2 2" xfId="20849"/>
    <cellStyle name="Total 2 2 2 3" xfId="20850"/>
    <cellStyle name="Total 2 2 2 4" xfId="20851"/>
    <cellStyle name="Total 2 2 3" xfId="20852"/>
    <cellStyle name="Total 2 2 3 2" xfId="20853"/>
    <cellStyle name="Total 2 2 3 3" xfId="20854"/>
    <cellStyle name="Total 2 2 3 4" xfId="20855"/>
    <cellStyle name="Total 2 2 4" xfId="20856"/>
    <cellStyle name="Total 2 2 4 2" xfId="20857"/>
    <cellStyle name="Total 2 2 4 3" xfId="20858"/>
    <cellStyle name="Total 2 2 4 4" xfId="20859"/>
    <cellStyle name="Total 2 2 5" xfId="20860"/>
    <cellStyle name="Total 2 2 5 2" xfId="20861"/>
    <cellStyle name="Total 2 2 5 3" xfId="20862"/>
    <cellStyle name="Total 2 2 5 4" xfId="20863"/>
    <cellStyle name="Total 2 2 6" xfId="20864"/>
    <cellStyle name="Total 2 2 7" xfId="20865"/>
    <cellStyle name="Total 2 2 8" xfId="20866"/>
    <cellStyle name="Total 2 2 9" xfId="20867"/>
    <cellStyle name="Total 2 3" xfId="20868"/>
    <cellStyle name="Total 2 3 2" xfId="20869"/>
    <cellStyle name="Total 2 3 3" xfId="20870"/>
    <cellStyle name="Total 2 3 4" xfId="20871"/>
    <cellStyle name="Total 2 3 5" xfId="20872"/>
    <cellStyle name="Total 2 4" xfId="20873"/>
    <cellStyle name="Total 2 4 2" xfId="20874"/>
    <cellStyle name="Total 2 4 3" xfId="20875"/>
    <cellStyle name="Total 2 4 4" xfId="20876"/>
    <cellStyle name="Total 2 4 5" xfId="20877"/>
    <cellStyle name="Total 2 5" xfId="20878"/>
    <cellStyle name="Total 2 5 2" xfId="20879"/>
    <cellStyle name="Total 2 5 3" xfId="20880"/>
    <cellStyle name="Total 2 5 4" xfId="20881"/>
    <cellStyle name="Total 2 5 5" xfId="20882"/>
    <cellStyle name="Total 2 6" xfId="20883"/>
    <cellStyle name="Total 2 6 2" xfId="20884"/>
    <cellStyle name="Total 2 6 3" xfId="20885"/>
    <cellStyle name="Total 2 6 4" xfId="20886"/>
    <cellStyle name="Total 2 6 5" xfId="20887"/>
    <cellStyle name="Total 2 7" xfId="20888"/>
    <cellStyle name="Total 2 7 2" xfId="20889"/>
    <cellStyle name="Total 2 7 3" xfId="20890"/>
    <cellStyle name="Total 2 7 4" xfId="20891"/>
    <cellStyle name="Total 2 7 5" xfId="20892"/>
    <cellStyle name="Total 2 8" xfId="20893"/>
    <cellStyle name="Total 2 8 2" xfId="20894"/>
    <cellStyle name="Total 2 8 3" xfId="20895"/>
    <cellStyle name="Total 2 8 4" xfId="20896"/>
    <cellStyle name="Total 2 8 5" xfId="20897"/>
    <cellStyle name="Total 2 9" xfId="20898"/>
    <cellStyle name="Total 2 9 2" xfId="20899"/>
    <cellStyle name="Total 2 9 3" xfId="20900"/>
    <cellStyle name="Total 2 9 4" xfId="20901"/>
    <cellStyle name="Total 2 9 5" xfId="20902"/>
    <cellStyle name="Total 3" xfId="20903"/>
    <cellStyle name="Total 3 2" xfId="20904"/>
    <cellStyle name="Total 3 3" xfId="20905"/>
    <cellStyle name="Total 4" xfId="20906"/>
    <cellStyle name="Total 4 2" xfId="20907"/>
    <cellStyle name="Total 4 3" xfId="20908"/>
    <cellStyle name="Total 5" xfId="20909"/>
    <cellStyle name="Total 5 2" xfId="20910"/>
    <cellStyle name="Total 5 3" xfId="20911"/>
    <cellStyle name="Total 6" xfId="20912"/>
    <cellStyle name="Total 6 2" xfId="20913"/>
    <cellStyle name="Total 6 3" xfId="20914"/>
    <cellStyle name="Total 7" xfId="20915"/>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800100" y="962025"/>
          <a:ext cx="6324600"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A15" sqref="A15"/>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2"/>
      <c r="B1" s="219" t="s">
        <v>340</v>
      </c>
      <c r="C1" s="172"/>
    </row>
    <row r="2" spans="1:3">
      <c r="A2" s="220">
        <v>1</v>
      </c>
      <c r="B2" s="357" t="s">
        <v>341</v>
      </c>
      <c r="C2" s="95" t="s">
        <v>732</v>
      </c>
    </row>
    <row r="3" spans="1:3">
      <c r="A3" s="220">
        <v>2</v>
      </c>
      <c r="B3" s="358" t="s">
        <v>337</v>
      </c>
      <c r="C3" s="95" t="s">
        <v>733</v>
      </c>
    </row>
    <row r="4" spans="1:3">
      <c r="A4" s="220">
        <v>3</v>
      </c>
      <c r="B4" s="359" t="s">
        <v>342</v>
      </c>
      <c r="C4" s="95" t="s">
        <v>734</v>
      </c>
    </row>
    <row r="5" spans="1:3">
      <c r="A5" s="221">
        <v>4</v>
      </c>
      <c r="B5" s="360" t="s">
        <v>338</v>
      </c>
      <c r="C5" s="95" t="s">
        <v>735</v>
      </c>
    </row>
    <row r="6" spans="1:3" s="222" customFormat="1" ht="45.75" customHeight="1">
      <c r="A6" s="618" t="s">
        <v>416</v>
      </c>
      <c r="B6" s="619"/>
      <c r="C6" s="619"/>
    </row>
    <row r="7" spans="1:3" ht="15">
      <c r="A7" s="223" t="s">
        <v>29</v>
      </c>
      <c r="B7" s="219" t="s">
        <v>339</v>
      </c>
    </row>
    <row r="8" spans="1:3">
      <c r="A8" s="172">
        <v>1</v>
      </c>
      <c r="B8" s="263" t="s">
        <v>20</v>
      </c>
    </row>
    <row r="9" spans="1:3">
      <c r="A9" s="172">
        <v>2</v>
      </c>
      <c r="B9" s="264" t="s">
        <v>21</v>
      </c>
    </row>
    <row r="10" spans="1:3">
      <c r="A10" s="172">
        <v>3</v>
      </c>
      <c r="B10" s="264" t="s">
        <v>22</v>
      </c>
    </row>
    <row r="11" spans="1:3">
      <c r="A11" s="172">
        <v>4</v>
      </c>
      <c r="B11" s="264" t="s">
        <v>23</v>
      </c>
      <c r="C11" s="100"/>
    </row>
    <row r="12" spans="1:3">
      <c r="A12" s="172">
        <v>5</v>
      </c>
      <c r="B12" s="264" t="s">
        <v>24</v>
      </c>
    </row>
    <row r="13" spans="1:3">
      <c r="A13" s="172">
        <v>6</v>
      </c>
      <c r="B13" s="265" t="s">
        <v>349</v>
      </c>
    </row>
    <row r="14" spans="1:3">
      <c r="A14" s="172">
        <v>7</v>
      </c>
      <c r="B14" s="264" t="s">
        <v>343</v>
      </c>
    </row>
    <row r="15" spans="1:3">
      <c r="A15" s="172">
        <v>8</v>
      </c>
      <c r="B15" s="264" t="s">
        <v>344</v>
      </c>
    </row>
    <row r="16" spans="1:3">
      <c r="A16" s="172">
        <v>9</v>
      </c>
      <c r="B16" s="264" t="s">
        <v>25</v>
      </c>
    </row>
    <row r="17" spans="1:2">
      <c r="A17" s="356" t="s">
        <v>415</v>
      </c>
      <c r="B17" s="355" t="s">
        <v>402</v>
      </c>
    </row>
    <row r="18" spans="1:2">
      <c r="A18" s="172">
        <v>10</v>
      </c>
      <c r="B18" s="264" t="s">
        <v>26</v>
      </c>
    </row>
    <row r="19" spans="1:2">
      <c r="A19" s="172">
        <v>11</v>
      </c>
      <c r="B19" s="265" t="s">
        <v>345</v>
      </c>
    </row>
    <row r="20" spans="1:2">
      <c r="A20" s="172">
        <v>12</v>
      </c>
      <c r="B20" s="265" t="s">
        <v>27</v>
      </c>
    </row>
    <row r="21" spans="1:2">
      <c r="A21" s="400">
        <v>13</v>
      </c>
      <c r="B21" s="401" t="s">
        <v>346</v>
      </c>
    </row>
    <row r="22" spans="1:2">
      <c r="A22" s="400">
        <v>14</v>
      </c>
      <c r="B22" s="402" t="s">
        <v>373</v>
      </c>
    </row>
    <row r="23" spans="1:2">
      <c r="A23" s="403">
        <v>15</v>
      </c>
      <c r="B23" s="404" t="s">
        <v>28</v>
      </c>
    </row>
    <row r="24" spans="1:2">
      <c r="A24" s="403">
        <v>15.1</v>
      </c>
      <c r="B24" s="405" t="s">
        <v>429</v>
      </c>
    </row>
    <row r="25" spans="1:2">
      <c r="A25" s="403">
        <v>16</v>
      </c>
      <c r="B25" s="405" t="s">
        <v>491</v>
      </c>
    </row>
    <row r="26" spans="1:2">
      <c r="A26" s="403">
        <v>17</v>
      </c>
      <c r="B26" s="405" t="s">
        <v>532</v>
      </c>
    </row>
    <row r="27" spans="1:2">
      <c r="A27" s="403">
        <v>18</v>
      </c>
      <c r="B27" s="405" t="s">
        <v>702</v>
      </c>
    </row>
    <row r="28" spans="1:2">
      <c r="A28" s="403">
        <v>19</v>
      </c>
      <c r="B28" s="405" t="s">
        <v>703</v>
      </c>
    </row>
    <row r="29" spans="1:2">
      <c r="A29" s="403">
        <v>20</v>
      </c>
      <c r="B29" s="492" t="s">
        <v>533</v>
      </c>
    </row>
    <row r="30" spans="1:2">
      <c r="A30" s="403">
        <v>21</v>
      </c>
      <c r="B30" s="405" t="s">
        <v>699</v>
      </c>
    </row>
    <row r="31" spans="1:2">
      <c r="A31" s="403">
        <v>22</v>
      </c>
      <c r="B31" s="405" t="s">
        <v>534</v>
      </c>
    </row>
    <row r="32" spans="1:2">
      <c r="A32" s="403">
        <v>23</v>
      </c>
      <c r="B32" s="405" t="s">
        <v>535</v>
      </c>
    </row>
    <row r="33" spans="1:2">
      <c r="A33" s="403">
        <v>24</v>
      </c>
      <c r="B33" s="405" t="s">
        <v>536</v>
      </c>
    </row>
    <row r="34" spans="1:2">
      <c r="A34" s="403">
        <v>25</v>
      </c>
      <c r="B34" s="405" t="s">
        <v>537</v>
      </c>
    </row>
    <row r="35" spans="1:2">
      <c r="A35" s="403">
        <v>26</v>
      </c>
      <c r="B35" s="405" t="s">
        <v>731</v>
      </c>
    </row>
  </sheetData>
  <mergeCells count="1">
    <mergeCell ref="A6:C6"/>
  </mergeCells>
  <hyperlinks>
    <hyperlink ref="B9" display="Balance Sheet"/>
    <hyperlink ref="B12" display="Risk-Weighted Assets (RWA)"/>
    <hyperlink ref="B8" display="Key ratios"/>
    <hyperlink ref="B10" display="Income statement"/>
    <hyperlink ref="B11" display="Off-balance sheet"/>
    <hyperlink ref="B13" display="Information about supervisory board, senior management and shareholders"/>
    <hyperlink ref="B14" display="Linkages between financial statement assets and  balance sheet items subject to credit risk weighting"/>
    <hyperlink ref="B15" display="Differences between carrying values of balance sheet items and exposure amounts subject to credit risk weighting"/>
    <hyperlink ref="B16" display="Regulatory Capital"/>
    <hyperlink ref="B18" display="Reconciliation of regulatory capital to balance sheet "/>
    <hyperlink ref="B19" display="Credit risk weighted exposures"/>
    <hyperlink ref="B20" display="Credit risk mitigation"/>
    <hyperlink ref="B21" display="Standardized approach - effect of credit risk mitigation"/>
    <hyperlink ref="B23" display="Counterparty credit risk"/>
    <hyperlink ref="B22" display="Liquidity Coverage Ratio"/>
    <hyperlink ref="B17" display="Capital Adequacy Requirements"/>
    <hyperlink ref="B24" display="Leverage Ratio"/>
    <hyperlink ref="B25" display="Net Stable Funding Ratio"/>
    <hyperlink ref="B26" display="Exposures distributed by residual maturity and Risk Classes"/>
    <hyperlink ref="B27" display="Gross carrying value, book value, reserves and write-offs by risk classes"/>
    <hyperlink ref="B28" display="Gross carrying value, book value, reserves and write-offs by Sectors of income source"/>
    <hyperlink ref="B30" display="Changes in the stock of non-performing loans over the period"/>
    <hyperlink ref="B31" display="Distribution of loans, Debt securities  and Off-balance-sheet items according to  Risk classification and Past due days"/>
    <hyperlink ref="B32" display="Loans Distributed according to LTV ratio, Loan reserves, Value of collateral for loans and loans secured by guarantees according to Risk classification and past due days"/>
    <hyperlink ref="B33" display="Loans and reserves on loans distributed according to Sectors of income source and risk classification"/>
    <hyperlink ref="B34" display="Loans, corporate debt securities and Off-balance-sheet items distributed by type of collateral"/>
    <hyperlink ref="B29" display="Change in reserve for loans and Corporate debt securities"/>
    <hyperlink ref="B35" display="General and Qualitative information on Retail Products"/>
  </hyperlinks>
  <pageMargins left="0.7" right="0.7" top="0.75" bottom="0.75" header="0.3" footer="0.3"/>
  <pageSetup paperSize="9" scale="49" orientation="portrait" r:id="rId1"/>
  <colBreaks count="1" manualBreakCount="1">
    <brk id="1"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1" sqref="B1:B2"/>
      <selection pane="topRight" activeCell="B1" sqref="B1:B2"/>
      <selection pane="bottomLeft" activeCell="B1" sqref="B1:B2"/>
      <selection pane="bottomRight" activeCell="G20" sqref="G20"/>
    </sheetView>
  </sheetViews>
  <sheetFormatPr defaultColWidth="9.140625" defaultRowHeight="12.75"/>
  <cols>
    <col min="1" max="1" width="9.42578125" style="103" bestFit="1" customWidth="1"/>
    <col min="2" max="2" width="132.42578125" style="4" customWidth="1"/>
    <col min="3" max="3" width="18.42578125" style="738" customWidth="1"/>
    <col min="4" max="16384" width="9.140625" style="4"/>
  </cols>
  <sheetData>
    <row r="1" spans="1:3">
      <c r="A1" s="2" t="s">
        <v>30</v>
      </c>
      <c r="B1" s="551" t="str">
        <f>'Info '!C2</f>
        <v>JSC "BasisBank"</v>
      </c>
    </row>
    <row r="2" spans="1:3" s="91" customFormat="1" ht="15.75" customHeight="1">
      <c r="A2" s="91" t="s">
        <v>31</v>
      </c>
      <c r="B2" s="534">
        <f>'1. key ratios '!$B$2</f>
        <v>44561</v>
      </c>
      <c r="C2" s="739"/>
    </row>
    <row r="3" spans="1:3" s="91" customFormat="1" ht="15.75" customHeight="1">
      <c r="C3" s="739"/>
    </row>
    <row r="4" spans="1:3" ht="13.5" thickBot="1">
      <c r="A4" s="103" t="s">
        <v>243</v>
      </c>
      <c r="B4" s="153" t="s">
        <v>242</v>
      </c>
    </row>
    <row r="5" spans="1:3">
      <c r="A5" s="104" t="s">
        <v>6</v>
      </c>
      <c r="B5" s="105"/>
      <c r="C5" s="740" t="s">
        <v>73</v>
      </c>
    </row>
    <row r="6" spans="1:3">
      <c r="A6" s="106">
        <v>1</v>
      </c>
      <c r="B6" s="107" t="s">
        <v>241</v>
      </c>
      <c r="C6" s="741">
        <f>SUM(C7:C11)</f>
        <v>295927039.18999994</v>
      </c>
    </row>
    <row r="7" spans="1:3">
      <c r="A7" s="106">
        <v>2</v>
      </c>
      <c r="B7" s="108" t="s">
        <v>240</v>
      </c>
      <c r="C7" s="742">
        <v>16181147</v>
      </c>
    </row>
    <row r="8" spans="1:3">
      <c r="A8" s="106">
        <v>3</v>
      </c>
      <c r="B8" s="109" t="s">
        <v>239</v>
      </c>
      <c r="C8" s="742">
        <v>76412652.799999997</v>
      </c>
    </row>
    <row r="9" spans="1:3">
      <c r="A9" s="106">
        <v>4</v>
      </c>
      <c r="B9" s="109" t="s">
        <v>238</v>
      </c>
      <c r="C9" s="742">
        <v>0</v>
      </c>
    </row>
    <row r="10" spans="1:3">
      <c r="A10" s="106">
        <v>5</v>
      </c>
      <c r="B10" s="109" t="s">
        <v>237</v>
      </c>
      <c r="C10" s="742">
        <v>159580148.66999999</v>
      </c>
    </row>
    <row r="11" spans="1:3">
      <c r="A11" s="106">
        <v>6</v>
      </c>
      <c r="B11" s="110" t="s">
        <v>236</v>
      </c>
      <c r="C11" s="742">
        <v>43753090.719999999</v>
      </c>
    </row>
    <row r="12" spans="1:3" s="77" customFormat="1">
      <c r="A12" s="106">
        <v>7</v>
      </c>
      <c r="B12" s="107" t="s">
        <v>235</v>
      </c>
      <c r="C12" s="743">
        <f>SUM(C13:C27)</f>
        <v>20925137.130000003</v>
      </c>
    </row>
    <row r="13" spans="1:3" s="77" customFormat="1">
      <c r="A13" s="106">
        <v>8</v>
      </c>
      <c r="B13" s="111" t="s">
        <v>234</v>
      </c>
      <c r="C13" s="742">
        <v>13935928.140000001</v>
      </c>
    </row>
    <row r="14" spans="1:3" s="77" customFormat="1" ht="25.5">
      <c r="A14" s="106">
        <v>9</v>
      </c>
      <c r="B14" s="112" t="s">
        <v>233</v>
      </c>
      <c r="C14" s="742">
        <v>0</v>
      </c>
    </row>
    <row r="15" spans="1:3" s="77" customFormat="1">
      <c r="A15" s="106">
        <v>10</v>
      </c>
      <c r="B15" s="113" t="s">
        <v>232</v>
      </c>
      <c r="C15" s="742">
        <v>6989208.9900000002</v>
      </c>
    </row>
    <row r="16" spans="1:3" s="77" customFormat="1">
      <c r="A16" s="106">
        <v>11</v>
      </c>
      <c r="B16" s="114" t="s">
        <v>231</v>
      </c>
      <c r="C16" s="742">
        <v>0</v>
      </c>
    </row>
    <row r="17" spans="1:3" s="77" customFormat="1">
      <c r="A17" s="106">
        <v>12</v>
      </c>
      <c r="B17" s="113" t="s">
        <v>230</v>
      </c>
      <c r="C17" s="742">
        <v>0</v>
      </c>
    </row>
    <row r="18" spans="1:3" s="77" customFormat="1">
      <c r="A18" s="106">
        <v>13</v>
      </c>
      <c r="B18" s="113" t="s">
        <v>229</v>
      </c>
      <c r="C18" s="742">
        <v>0</v>
      </c>
    </row>
    <row r="19" spans="1:3" s="77" customFormat="1">
      <c r="A19" s="106">
        <v>14</v>
      </c>
      <c r="B19" s="113" t="s">
        <v>228</v>
      </c>
      <c r="C19" s="742">
        <v>0</v>
      </c>
    </row>
    <row r="20" spans="1:3" s="77" customFormat="1">
      <c r="A20" s="106">
        <v>15</v>
      </c>
      <c r="B20" s="113" t="s">
        <v>227</v>
      </c>
      <c r="C20" s="742">
        <v>0</v>
      </c>
    </row>
    <row r="21" spans="1:3" s="77" customFormat="1" ht="25.5">
      <c r="A21" s="106">
        <v>16</v>
      </c>
      <c r="B21" s="112" t="s">
        <v>226</v>
      </c>
      <c r="C21" s="742">
        <v>0</v>
      </c>
    </row>
    <row r="22" spans="1:3" s="77" customFormat="1">
      <c r="A22" s="106">
        <v>17</v>
      </c>
      <c r="B22" s="115" t="s">
        <v>225</v>
      </c>
      <c r="C22" s="742">
        <v>0</v>
      </c>
    </row>
    <row r="23" spans="1:3" s="77" customFormat="1">
      <c r="A23" s="106">
        <v>18</v>
      </c>
      <c r="B23" s="112" t="s">
        <v>224</v>
      </c>
      <c r="C23" s="742">
        <v>0</v>
      </c>
    </row>
    <row r="24" spans="1:3" s="77" customFormat="1" ht="25.5">
      <c r="A24" s="106">
        <v>19</v>
      </c>
      <c r="B24" s="112" t="s">
        <v>201</v>
      </c>
      <c r="C24" s="742">
        <v>0</v>
      </c>
    </row>
    <row r="25" spans="1:3" s="77" customFormat="1">
      <c r="A25" s="106">
        <v>20</v>
      </c>
      <c r="B25" s="116" t="s">
        <v>223</v>
      </c>
      <c r="C25" s="742">
        <v>0</v>
      </c>
    </row>
    <row r="26" spans="1:3" s="77" customFormat="1">
      <c r="A26" s="106">
        <v>21</v>
      </c>
      <c r="B26" s="116" t="s">
        <v>222</v>
      </c>
      <c r="C26" s="742">
        <v>0</v>
      </c>
    </row>
    <row r="27" spans="1:3" s="77" customFormat="1">
      <c r="A27" s="106">
        <v>22</v>
      </c>
      <c r="B27" s="116" t="s">
        <v>221</v>
      </c>
      <c r="C27" s="742">
        <v>0</v>
      </c>
    </row>
    <row r="28" spans="1:3" s="77" customFormat="1">
      <c r="A28" s="106">
        <v>23</v>
      </c>
      <c r="B28" s="117" t="s">
        <v>220</v>
      </c>
      <c r="C28" s="743">
        <f>C6-C12</f>
        <v>275001902.05999994</v>
      </c>
    </row>
    <row r="29" spans="1:3" s="77" customFormat="1">
      <c r="A29" s="118"/>
      <c r="B29" s="119"/>
      <c r="C29" s="744"/>
    </row>
    <row r="30" spans="1:3" s="77" customFormat="1">
      <c r="A30" s="118">
        <v>24</v>
      </c>
      <c r="B30" s="117" t="s">
        <v>219</v>
      </c>
      <c r="C30" s="743">
        <f>C31+C34</f>
        <v>0</v>
      </c>
    </row>
    <row r="31" spans="1:3" s="77" customFormat="1">
      <c r="A31" s="118">
        <v>25</v>
      </c>
      <c r="B31" s="109" t="s">
        <v>218</v>
      </c>
      <c r="C31" s="742">
        <v>0</v>
      </c>
    </row>
    <row r="32" spans="1:3" s="77" customFormat="1">
      <c r="A32" s="118">
        <v>26</v>
      </c>
      <c r="B32" s="120" t="s">
        <v>298</v>
      </c>
      <c r="C32" s="742">
        <v>0</v>
      </c>
    </row>
    <row r="33" spans="1:3" s="77" customFormat="1">
      <c r="A33" s="118">
        <v>27</v>
      </c>
      <c r="B33" s="120" t="s">
        <v>217</v>
      </c>
      <c r="C33" s="742">
        <v>0</v>
      </c>
    </row>
    <row r="34" spans="1:3" s="77" customFormat="1">
      <c r="A34" s="118">
        <v>28</v>
      </c>
      <c r="B34" s="109" t="s">
        <v>216</v>
      </c>
      <c r="C34" s="742">
        <v>0</v>
      </c>
    </row>
    <row r="35" spans="1:3" s="77" customFormat="1">
      <c r="A35" s="118">
        <v>29</v>
      </c>
      <c r="B35" s="117" t="s">
        <v>215</v>
      </c>
      <c r="C35" s="743">
        <f>SUM(C36:C40)</f>
        <v>0</v>
      </c>
    </row>
    <row r="36" spans="1:3" s="77" customFormat="1">
      <c r="A36" s="118">
        <v>30</v>
      </c>
      <c r="B36" s="112" t="s">
        <v>214</v>
      </c>
      <c r="C36" s="742">
        <v>0</v>
      </c>
    </row>
    <row r="37" spans="1:3" s="77" customFormat="1">
      <c r="A37" s="118">
        <v>31</v>
      </c>
      <c r="B37" s="113" t="s">
        <v>213</v>
      </c>
      <c r="C37" s="742">
        <v>0</v>
      </c>
    </row>
    <row r="38" spans="1:3" s="77" customFormat="1" ht="25.5">
      <c r="A38" s="118">
        <v>32</v>
      </c>
      <c r="B38" s="112" t="s">
        <v>212</v>
      </c>
      <c r="C38" s="742">
        <v>0</v>
      </c>
    </row>
    <row r="39" spans="1:3" s="77" customFormat="1" ht="25.5">
      <c r="A39" s="118">
        <v>33</v>
      </c>
      <c r="B39" s="112" t="s">
        <v>201</v>
      </c>
      <c r="C39" s="742">
        <v>0</v>
      </c>
    </row>
    <row r="40" spans="1:3" s="77" customFormat="1">
      <c r="A40" s="118">
        <v>34</v>
      </c>
      <c r="B40" s="116" t="s">
        <v>211</v>
      </c>
      <c r="C40" s="742">
        <v>0</v>
      </c>
    </row>
    <row r="41" spans="1:3" s="77" customFormat="1">
      <c r="A41" s="118">
        <v>35</v>
      </c>
      <c r="B41" s="117" t="s">
        <v>210</v>
      </c>
      <c r="C41" s="743">
        <f>C30-C35</f>
        <v>0</v>
      </c>
    </row>
    <row r="42" spans="1:3" s="77" customFormat="1">
      <c r="A42" s="118"/>
      <c r="B42" s="119"/>
      <c r="C42" s="744"/>
    </row>
    <row r="43" spans="1:3" s="77" customFormat="1">
      <c r="A43" s="118">
        <v>36</v>
      </c>
      <c r="B43" s="121" t="s">
        <v>209</v>
      </c>
      <c r="C43" s="743">
        <f>SUM(C44:C46)</f>
        <v>31536785.049293902</v>
      </c>
    </row>
    <row r="44" spans="1:3" s="77" customFormat="1">
      <c r="A44" s="118">
        <v>37</v>
      </c>
      <c r="B44" s="109" t="s">
        <v>208</v>
      </c>
      <c r="C44" s="742">
        <v>12142592</v>
      </c>
    </row>
    <row r="45" spans="1:3" s="77" customFormat="1">
      <c r="A45" s="118">
        <v>38</v>
      </c>
      <c r="B45" s="109" t="s">
        <v>207</v>
      </c>
      <c r="C45" s="742">
        <v>0</v>
      </c>
    </row>
    <row r="46" spans="1:3" s="77" customFormat="1">
      <c r="A46" s="118">
        <v>39</v>
      </c>
      <c r="B46" s="109" t="s">
        <v>206</v>
      </c>
      <c r="C46" s="742">
        <v>19394193.049293902</v>
      </c>
    </row>
    <row r="47" spans="1:3" s="77" customFormat="1">
      <c r="A47" s="118">
        <v>40</v>
      </c>
      <c r="B47" s="121" t="s">
        <v>205</v>
      </c>
      <c r="C47" s="743">
        <f>SUM(C48:C51)</f>
        <v>0</v>
      </c>
    </row>
    <row r="48" spans="1:3" s="77" customFormat="1">
      <c r="A48" s="118">
        <v>41</v>
      </c>
      <c r="B48" s="112" t="s">
        <v>204</v>
      </c>
      <c r="C48" s="742">
        <v>0</v>
      </c>
    </row>
    <row r="49" spans="1:3" s="77" customFormat="1">
      <c r="A49" s="118">
        <v>42</v>
      </c>
      <c r="B49" s="113" t="s">
        <v>203</v>
      </c>
      <c r="C49" s="742">
        <v>0</v>
      </c>
    </row>
    <row r="50" spans="1:3" s="77" customFormat="1">
      <c r="A50" s="118">
        <v>43</v>
      </c>
      <c r="B50" s="112" t="s">
        <v>202</v>
      </c>
      <c r="C50" s="742">
        <v>0</v>
      </c>
    </row>
    <row r="51" spans="1:3" s="77" customFormat="1" ht="25.5">
      <c r="A51" s="118">
        <v>44</v>
      </c>
      <c r="B51" s="112" t="s">
        <v>201</v>
      </c>
      <c r="C51" s="742">
        <v>0</v>
      </c>
    </row>
    <row r="52" spans="1:3" s="77" customFormat="1" ht="13.5" thickBot="1">
      <c r="A52" s="122">
        <v>45</v>
      </c>
      <c r="B52" s="123" t="s">
        <v>200</v>
      </c>
      <c r="C52" s="745">
        <f>C43-C47</f>
        <v>31536785.049293902</v>
      </c>
    </row>
    <row r="55" spans="1:3">
      <c r="B55" s="4" t="s">
        <v>7</v>
      </c>
    </row>
  </sheetData>
  <dataValidations count="1">
    <dataValidation operator="lessThanOrEqual" allowBlank="1" showInputMessage="1" showErrorMessage="1" errorTitle="Should be negative number" error="Should be whole negative number or 0" sqref="C28:C30 C35 C41:C43 C47 C52"/>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D3" sqref="D3:D22"/>
    </sheetView>
  </sheetViews>
  <sheetFormatPr defaultColWidth="9.140625" defaultRowHeight="12.75"/>
  <cols>
    <col min="1" max="1" width="9.42578125" style="279" bestFit="1" customWidth="1"/>
    <col min="2" max="2" width="59" style="279" customWidth="1"/>
    <col min="3" max="3" width="16.7109375" style="279" bestFit="1" customWidth="1"/>
    <col min="4" max="4" width="14.28515625" style="279" bestFit="1" customWidth="1"/>
    <col min="5" max="16384" width="9.140625" style="279"/>
  </cols>
  <sheetData>
    <row r="1" spans="1:4" ht="15">
      <c r="A1" s="336" t="s">
        <v>30</v>
      </c>
      <c r="B1" s="551" t="str">
        <f>'Info '!C2</f>
        <v>JSC "BasisBank"</v>
      </c>
    </row>
    <row r="2" spans="1:4" s="246" customFormat="1" ht="15.75" customHeight="1">
      <c r="A2" s="246" t="s">
        <v>31</v>
      </c>
      <c r="B2" s="534">
        <f>'1. key ratios '!$B$2</f>
        <v>44561</v>
      </c>
    </row>
    <row r="3" spans="1:4" s="246" customFormat="1" ht="15.75" customHeight="1"/>
    <row r="4" spans="1:4" ht="13.5" thickBot="1">
      <c r="A4" s="301" t="s">
        <v>401</v>
      </c>
      <c r="B4" s="344" t="s">
        <v>402</v>
      </c>
    </row>
    <row r="5" spans="1:4" s="345" customFormat="1" ht="12.75" customHeight="1">
      <c r="A5" s="398"/>
      <c r="B5" s="399" t="s">
        <v>405</v>
      </c>
      <c r="C5" s="337" t="s">
        <v>403</v>
      </c>
      <c r="D5" s="338" t="s">
        <v>404</v>
      </c>
    </row>
    <row r="6" spans="1:4" s="346" customFormat="1">
      <c r="A6" s="339">
        <v>1</v>
      </c>
      <c r="B6" s="394" t="s">
        <v>406</v>
      </c>
      <c r="C6" s="394"/>
      <c r="D6" s="340"/>
    </row>
    <row r="7" spans="1:4" s="346" customFormat="1">
      <c r="A7" s="341" t="s">
        <v>392</v>
      </c>
      <c r="B7" s="395" t="s">
        <v>407</v>
      </c>
      <c r="C7" s="387">
        <v>4.4999999999999998E-2</v>
      </c>
      <c r="D7" s="555">
        <f>C7*'5. RWA '!$C$13</f>
        <v>76791371.030569777</v>
      </c>
    </row>
    <row r="8" spans="1:4" s="346" customFormat="1">
      <c r="A8" s="341" t="s">
        <v>393</v>
      </c>
      <c r="B8" s="395" t="s">
        <v>408</v>
      </c>
      <c r="C8" s="388">
        <v>0.06</v>
      </c>
      <c r="D8" s="555">
        <f>C8*'5. RWA '!$C$13</f>
        <v>102388494.70742637</v>
      </c>
    </row>
    <row r="9" spans="1:4" s="346" customFormat="1">
      <c r="A9" s="341" t="s">
        <v>394</v>
      </c>
      <c r="B9" s="395" t="s">
        <v>409</v>
      </c>
      <c r="C9" s="388">
        <v>0.08</v>
      </c>
      <c r="D9" s="555">
        <f>C9*'5. RWA '!$C$13</f>
        <v>136517992.94323516</v>
      </c>
    </row>
    <row r="10" spans="1:4" s="346" customFormat="1">
      <c r="A10" s="339" t="s">
        <v>395</v>
      </c>
      <c r="B10" s="394" t="s">
        <v>410</v>
      </c>
      <c r="C10" s="389"/>
      <c r="D10" s="556"/>
    </row>
    <row r="11" spans="1:4" s="347" customFormat="1">
      <c r="A11" s="342" t="s">
        <v>396</v>
      </c>
      <c r="B11" s="386" t="s">
        <v>476</v>
      </c>
      <c r="C11" s="390">
        <v>2.5000000000000001E-2</v>
      </c>
      <c r="D11" s="555">
        <f>C11*'5. RWA '!$C$13</f>
        <v>42661872.794760995</v>
      </c>
    </row>
    <row r="12" spans="1:4" s="347" customFormat="1">
      <c r="A12" s="342" t="s">
        <v>397</v>
      </c>
      <c r="B12" s="386" t="s">
        <v>411</v>
      </c>
      <c r="C12" s="390">
        <v>0</v>
      </c>
      <c r="D12" s="555">
        <f>C12*'5. RWA '!$C$13</f>
        <v>0</v>
      </c>
    </row>
    <row r="13" spans="1:4" s="347" customFormat="1">
      <c r="A13" s="342" t="s">
        <v>398</v>
      </c>
      <c r="B13" s="386" t="s">
        <v>412</v>
      </c>
      <c r="C13" s="390"/>
      <c r="D13" s="555">
        <f>C13*'5. RWA '!$C$13</f>
        <v>0</v>
      </c>
    </row>
    <row r="14" spans="1:4" s="347" customFormat="1">
      <c r="A14" s="339" t="s">
        <v>399</v>
      </c>
      <c r="B14" s="394" t="s">
        <v>473</v>
      </c>
      <c r="C14" s="391"/>
      <c r="D14" s="556"/>
    </row>
    <row r="15" spans="1:4" s="347" customFormat="1">
      <c r="A15" s="342">
        <v>3.1</v>
      </c>
      <c r="B15" s="386" t="s">
        <v>417</v>
      </c>
      <c r="C15" s="390">
        <v>2.0949611867193949E-2</v>
      </c>
      <c r="D15" s="555">
        <f>C15*'5. RWA '!$C$13</f>
        <v>35749987.063113742</v>
      </c>
    </row>
    <row r="16" spans="1:4" s="347" customFormat="1">
      <c r="A16" s="342">
        <v>3.2</v>
      </c>
      <c r="B16" s="386" t="s">
        <v>418</v>
      </c>
      <c r="C16" s="390">
        <v>2.7994904759372701E-2</v>
      </c>
      <c r="D16" s="555">
        <f>C16*'5. RWA '!$C$13</f>
        <v>47772602.62983229</v>
      </c>
    </row>
    <row r="17" spans="1:6" s="346" customFormat="1">
      <c r="A17" s="342">
        <v>3.3</v>
      </c>
      <c r="B17" s="386" t="s">
        <v>419</v>
      </c>
      <c r="C17" s="390">
        <v>5.368891608098024E-2</v>
      </c>
      <c r="D17" s="555">
        <f>C17*'5. RWA '!$C$13</f>
        <v>91618788.333415076</v>
      </c>
    </row>
    <row r="18" spans="1:6" s="345" customFormat="1" ht="12.75" customHeight="1">
      <c r="A18" s="396"/>
      <c r="B18" s="397" t="s">
        <v>472</v>
      </c>
      <c r="C18" s="392" t="s">
        <v>403</v>
      </c>
      <c r="D18" s="557" t="s">
        <v>404</v>
      </c>
    </row>
    <row r="19" spans="1:6" s="346" customFormat="1">
      <c r="A19" s="343">
        <v>4</v>
      </c>
      <c r="B19" s="386" t="s">
        <v>413</v>
      </c>
      <c r="C19" s="390">
        <f>C7+C11+C12+C13+C15</f>
        <v>9.0949611867193955E-2</v>
      </c>
      <c r="D19" s="555">
        <f>C19*'5. RWA '!$C$13</f>
        <v>155203230.88844451</v>
      </c>
    </row>
    <row r="20" spans="1:6" s="346" customFormat="1">
      <c r="A20" s="343">
        <v>5</v>
      </c>
      <c r="B20" s="386" t="s">
        <v>134</v>
      </c>
      <c r="C20" s="390">
        <f>C8+C11+C12+C13+C16</f>
        <v>0.1129949047593727</v>
      </c>
      <c r="D20" s="555">
        <f>C20*'5. RWA '!$C$13</f>
        <v>192822970.13201964</v>
      </c>
    </row>
    <row r="21" spans="1:6" s="346" customFormat="1" ht="13.5" thickBot="1">
      <c r="A21" s="348" t="s">
        <v>400</v>
      </c>
      <c r="B21" s="349" t="s">
        <v>414</v>
      </c>
      <c r="C21" s="393">
        <f>C9+C11+C12+C13+C17</f>
        <v>0.15868891608098024</v>
      </c>
      <c r="D21" s="558">
        <f>C21*'5. RWA '!$C$13</f>
        <v>270798654.07141119</v>
      </c>
    </row>
    <row r="22" spans="1:6">
      <c r="F22" s="301"/>
    </row>
    <row r="23" spans="1:6">
      <c r="B23" s="300"/>
    </row>
  </sheetData>
  <conditionalFormatting sqref="C21">
    <cfRule type="cellIs" dxfId="21" priority="1" operator="lessThan">
      <formula>#REF!</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pane xSplit="1" ySplit="5" topLeftCell="B18" activePane="bottomRight" state="frozen"/>
      <selection activeCell="B1" sqref="B1:B2"/>
      <selection pane="topRight" activeCell="B1" sqref="B1:B2"/>
      <selection pane="bottomLeft" activeCell="B1" sqref="B1:B2"/>
      <selection pane="bottomRight" activeCell="C42" sqref="C42"/>
    </sheetView>
  </sheetViews>
  <sheetFormatPr defaultColWidth="9.140625" defaultRowHeight="14.25"/>
  <cols>
    <col min="1" max="1" width="10.7109375" style="4" customWidth="1"/>
    <col min="2" max="2" width="91.85546875" style="4" customWidth="1"/>
    <col min="3" max="3" width="53.140625" style="552" customWidth="1"/>
    <col min="4" max="4" width="32.28515625" style="4" customWidth="1"/>
    <col min="5" max="5" width="9.42578125" style="5" customWidth="1"/>
    <col min="6" max="16384" width="9.140625" style="5"/>
  </cols>
  <sheetData>
    <row r="1" spans="1:6">
      <c r="A1" s="2" t="s">
        <v>30</v>
      </c>
      <c r="B1" s="551" t="str">
        <f>'Info '!C2</f>
        <v>JSC "BasisBank"</v>
      </c>
      <c r="E1" s="4"/>
      <c r="F1" s="4"/>
    </row>
    <row r="2" spans="1:6" s="91" customFormat="1" ht="15.75" customHeight="1">
      <c r="A2" s="2" t="s">
        <v>31</v>
      </c>
      <c r="B2" s="534">
        <f>'1. key ratios '!$B$2</f>
        <v>44561</v>
      </c>
      <c r="C2" s="746"/>
    </row>
    <row r="3" spans="1:6" s="91" customFormat="1" ht="15.75" customHeight="1">
      <c r="A3" s="124"/>
      <c r="C3" s="746"/>
    </row>
    <row r="4" spans="1:6" s="91" customFormat="1" ht="15.75" customHeight="1" thickBot="1">
      <c r="A4" s="91" t="s">
        <v>86</v>
      </c>
      <c r="B4" s="238" t="s">
        <v>282</v>
      </c>
      <c r="C4" s="746"/>
      <c r="D4" s="49" t="s">
        <v>73</v>
      </c>
    </row>
    <row r="5" spans="1:6" ht="25.5">
      <c r="A5" s="125" t="s">
        <v>6</v>
      </c>
      <c r="B5" s="268" t="s">
        <v>336</v>
      </c>
      <c r="C5" s="747" t="s">
        <v>90</v>
      </c>
      <c r="D5" s="126" t="s">
        <v>91</v>
      </c>
    </row>
    <row r="6" spans="1:6">
      <c r="A6" s="96">
        <v>1</v>
      </c>
      <c r="B6" s="127" t="s">
        <v>35</v>
      </c>
      <c r="C6" s="748">
        <v>34309246.6052</v>
      </c>
      <c r="D6" s="128"/>
      <c r="E6" s="129"/>
    </row>
    <row r="7" spans="1:6">
      <c r="A7" s="96">
        <v>2</v>
      </c>
      <c r="B7" s="130" t="s">
        <v>36</v>
      </c>
      <c r="C7" s="748">
        <v>229451426.98199999</v>
      </c>
      <c r="D7" s="131"/>
      <c r="E7" s="129"/>
    </row>
    <row r="8" spans="1:6">
      <c r="A8" s="96">
        <v>3</v>
      </c>
      <c r="B8" s="130" t="s">
        <v>37</v>
      </c>
      <c r="C8" s="748">
        <v>104812303.971</v>
      </c>
      <c r="D8" s="131"/>
      <c r="E8" s="129"/>
    </row>
    <row r="9" spans="1:6">
      <c r="A9" s="96">
        <v>4</v>
      </c>
      <c r="B9" s="130" t="s">
        <v>38</v>
      </c>
      <c r="C9" s="748">
        <v>38535544.539999999</v>
      </c>
      <c r="D9" s="131"/>
      <c r="E9" s="129"/>
    </row>
    <row r="10" spans="1:6">
      <c r="A10" s="96">
        <v>5</v>
      </c>
      <c r="B10" s="130" t="s">
        <v>39</v>
      </c>
      <c r="C10" s="748">
        <v>167389106.81999999</v>
      </c>
      <c r="D10" s="131"/>
      <c r="E10" s="129"/>
    </row>
    <row r="11" spans="1:6">
      <c r="A11" s="96">
        <v>6.1</v>
      </c>
      <c r="B11" s="239" t="s">
        <v>40</v>
      </c>
      <c r="C11" s="748">
        <v>1254684411.4916999</v>
      </c>
      <c r="D11" s="132"/>
      <c r="E11" s="133"/>
    </row>
    <row r="12" spans="1:6">
      <c r="A12" s="96">
        <v>6.2</v>
      </c>
      <c r="B12" s="240" t="s">
        <v>41</v>
      </c>
      <c r="C12" s="748">
        <v>-52327070.412099995</v>
      </c>
      <c r="D12" s="132"/>
      <c r="E12" s="133"/>
    </row>
    <row r="13" spans="1:6">
      <c r="A13" s="96" t="s">
        <v>705</v>
      </c>
      <c r="B13" s="134" t="s">
        <v>706</v>
      </c>
      <c r="C13" s="748">
        <v>19394193.049293932</v>
      </c>
      <c r="D13" s="132" t="s">
        <v>760</v>
      </c>
      <c r="E13" s="133"/>
    </row>
    <row r="14" spans="1:6">
      <c r="A14" s="96">
        <v>6</v>
      </c>
      <c r="B14" s="130" t="s">
        <v>42</v>
      </c>
      <c r="C14" s="749">
        <f>C11+C12</f>
        <v>1202357341.0795999</v>
      </c>
      <c r="D14" s="132"/>
      <c r="E14" s="129"/>
    </row>
    <row r="15" spans="1:6">
      <c r="A15" s="96">
        <v>7</v>
      </c>
      <c r="B15" s="130" t="s">
        <v>43</v>
      </c>
      <c r="C15" s="750">
        <v>13744703.33</v>
      </c>
      <c r="D15" s="131"/>
      <c r="E15" s="129"/>
    </row>
    <row r="16" spans="1:6">
      <c r="A16" s="96">
        <v>8</v>
      </c>
      <c r="B16" s="266" t="s">
        <v>196</v>
      </c>
      <c r="C16" s="750">
        <v>11143195.302999999</v>
      </c>
      <c r="D16" s="131"/>
      <c r="E16" s="129"/>
    </row>
    <row r="17" spans="1:5">
      <c r="A17" s="96">
        <v>9</v>
      </c>
      <c r="B17" s="130" t="s">
        <v>44</v>
      </c>
      <c r="C17" s="750">
        <v>17062704.66</v>
      </c>
      <c r="D17" s="131"/>
      <c r="E17" s="129"/>
    </row>
    <row r="18" spans="1:5">
      <c r="A18" s="96">
        <v>10</v>
      </c>
      <c r="B18" s="130" t="s">
        <v>45</v>
      </c>
      <c r="C18" s="750">
        <v>40886685.5</v>
      </c>
      <c r="D18" s="131"/>
      <c r="E18" s="129"/>
    </row>
    <row r="19" spans="1:5">
      <c r="A19" s="96">
        <v>10.1</v>
      </c>
      <c r="B19" s="134" t="s">
        <v>88</v>
      </c>
      <c r="C19" s="750">
        <v>6989208.9900000002</v>
      </c>
      <c r="D19" s="135" t="s">
        <v>89</v>
      </c>
      <c r="E19" s="129"/>
    </row>
    <row r="20" spans="1:5">
      <c r="A20" s="96">
        <v>11</v>
      </c>
      <c r="B20" s="136" t="s">
        <v>46</v>
      </c>
      <c r="C20" s="751">
        <v>8735023.2445</v>
      </c>
      <c r="D20" s="137"/>
      <c r="E20" s="129"/>
    </row>
    <row r="21" spans="1:5" ht="15">
      <c r="A21" s="96">
        <v>12</v>
      </c>
      <c r="B21" s="138" t="s">
        <v>47</v>
      </c>
      <c r="C21" s="752">
        <f>SUM(C6:C10,C14:C17,C18,C20)</f>
        <v>1868427282.0352998</v>
      </c>
      <c r="D21" s="139"/>
      <c r="E21" s="140"/>
    </row>
    <row r="22" spans="1:5">
      <c r="A22" s="96">
        <v>13</v>
      </c>
      <c r="B22" s="130" t="s">
        <v>49</v>
      </c>
      <c r="C22" s="753">
        <v>17401144.460000001</v>
      </c>
      <c r="D22" s="141"/>
      <c r="E22" s="129"/>
    </row>
    <row r="23" spans="1:5">
      <c r="A23" s="96">
        <v>14</v>
      </c>
      <c r="B23" s="130" t="s">
        <v>50</v>
      </c>
      <c r="C23" s="753">
        <v>235288152.546</v>
      </c>
      <c r="D23" s="131"/>
      <c r="E23" s="129"/>
    </row>
    <row r="24" spans="1:5">
      <c r="A24" s="96">
        <v>15</v>
      </c>
      <c r="B24" s="130" t="s">
        <v>51</v>
      </c>
      <c r="C24" s="753">
        <v>239361651.94849998</v>
      </c>
      <c r="D24" s="131"/>
      <c r="E24" s="129"/>
    </row>
    <row r="25" spans="1:5">
      <c r="A25" s="96">
        <v>16</v>
      </c>
      <c r="B25" s="130" t="s">
        <v>52</v>
      </c>
      <c r="C25" s="753">
        <v>403450309.15320003</v>
      </c>
      <c r="D25" s="131"/>
      <c r="E25" s="129"/>
    </row>
    <row r="26" spans="1:5">
      <c r="A26" s="96">
        <v>17</v>
      </c>
      <c r="B26" s="130" t="s">
        <v>53</v>
      </c>
      <c r="C26" s="753">
        <v>0</v>
      </c>
      <c r="D26" s="131"/>
      <c r="E26" s="129"/>
    </row>
    <row r="27" spans="1:5">
      <c r="A27" s="96">
        <v>18</v>
      </c>
      <c r="B27" s="130" t="s">
        <v>54</v>
      </c>
      <c r="C27" s="753">
        <v>631726996.71009994</v>
      </c>
      <c r="D27" s="131"/>
      <c r="E27" s="129"/>
    </row>
    <row r="28" spans="1:5">
      <c r="A28" s="96">
        <v>19</v>
      </c>
      <c r="B28" s="130" t="s">
        <v>55</v>
      </c>
      <c r="C28" s="753">
        <v>8091786.4889000002</v>
      </c>
      <c r="D28" s="131"/>
      <c r="E28" s="129"/>
    </row>
    <row r="29" spans="1:5">
      <c r="A29" s="96">
        <v>20</v>
      </c>
      <c r="B29" s="130" t="s">
        <v>56</v>
      </c>
      <c r="C29" s="753">
        <v>22001961.601399999</v>
      </c>
      <c r="D29" s="131"/>
      <c r="E29" s="129"/>
    </row>
    <row r="30" spans="1:5">
      <c r="A30" s="96">
        <v>21</v>
      </c>
      <c r="B30" s="136" t="s">
        <v>57</v>
      </c>
      <c r="C30" s="751">
        <v>15178240</v>
      </c>
      <c r="D30" s="137"/>
      <c r="E30" s="129"/>
    </row>
    <row r="31" spans="1:5">
      <c r="A31" s="96">
        <v>21.1</v>
      </c>
      <c r="B31" s="142" t="s">
        <v>707</v>
      </c>
      <c r="C31" s="754">
        <v>12142592</v>
      </c>
      <c r="D31" s="143" t="s">
        <v>761</v>
      </c>
      <c r="E31" s="129"/>
    </row>
    <row r="32" spans="1:5" ht="15">
      <c r="A32" s="96">
        <v>22</v>
      </c>
      <c r="B32" s="138" t="s">
        <v>58</v>
      </c>
      <c r="C32" s="752">
        <f>SUM(C22:C30)</f>
        <v>1572500242.9080999</v>
      </c>
      <c r="D32" s="139"/>
      <c r="E32" s="140"/>
    </row>
    <row r="33" spans="1:5">
      <c r="A33" s="96">
        <v>23</v>
      </c>
      <c r="B33" s="136" t="s">
        <v>60</v>
      </c>
      <c r="C33" s="750">
        <v>16181147</v>
      </c>
      <c r="D33" s="131" t="s">
        <v>762</v>
      </c>
      <c r="E33" s="129"/>
    </row>
    <row r="34" spans="1:5">
      <c r="A34" s="96">
        <v>24</v>
      </c>
      <c r="B34" s="136" t="s">
        <v>61</v>
      </c>
      <c r="C34" s="750"/>
      <c r="D34" s="131"/>
      <c r="E34" s="129"/>
    </row>
    <row r="35" spans="1:5">
      <c r="A35" s="96">
        <v>25</v>
      </c>
      <c r="B35" s="136" t="s">
        <v>62</v>
      </c>
      <c r="C35" s="750"/>
      <c r="D35" s="131"/>
      <c r="E35" s="129"/>
    </row>
    <row r="36" spans="1:5">
      <c r="A36" s="96">
        <v>26</v>
      </c>
      <c r="B36" s="136" t="s">
        <v>63</v>
      </c>
      <c r="C36" s="750">
        <v>76412652.799999997</v>
      </c>
      <c r="D36" s="131" t="s">
        <v>763</v>
      </c>
      <c r="E36" s="129"/>
    </row>
    <row r="37" spans="1:5">
      <c r="A37" s="96">
        <v>27</v>
      </c>
      <c r="B37" s="136" t="s">
        <v>64</v>
      </c>
      <c r="C37" s="750">
        <v>145644220.53</v>
      </c>
      <c r="D37" s="131" t="s">
        <v>764</v>
      </c>
      <c r="E37" s="129"/>
    </row>
    <row r="38" spans="1:5">
      <c r="A38" s="96">
        <v>28</v>
      </c>
      <c r="B38" s="136" t="s">
        <v>65</v>
      </c>
      <c r="C38" s="750">
        <v>43753090.980499983</v>
      </c>
      <c r="D38" s="131" t="s">
        <v>765</v>
      </c>
      <c r="E38" s="129"/>
    </row>
    <row r="39" spans="1:5">
      <c r="A39" s="96">
        <v>29</v>
      </c>
      <c r="B39" s="136" t="s">
        <v>66</v>
      </c>
      <c r="C39" s="750">
        <v>13935928.140000001</v>
      </c>
      <c r="D39" s="131" t="s">
        <v>766</v>
      </c>
      <c r="E39" s="129"/>
    </row>
    <row r="40" spans="1:5" ht="15.75" thickBot="1">
      <c r="A40" s="144">
        <v>30</v>
      </c>
      <c r="B40" s="145" t="s">
        <v>263</v>
      </c>
      <c r="C40" s="755">
        <f>SUM(C33:C39)</f>
        <v>295927039.45049995</v>
      </c>
      <c r="D40" s="146"/>
      <c r="E40" s="140"/>
    </row>
  </sheetData>
  <pageMargins left="0.7" right="0.7" top="0.75" bottom="0.75" header="0.3" footer="0.3"/>
  <pageSetup paperSize="9" scale="4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85" zoomScaleNormal="85" workbookViewId="0">
      <pane xSplit="1" ySplit="4" topLeftCell="B5" activePane="bottomRight" state="frozen"/>
      <selection activeCell="B9" sqref="B9"/>
      <selection pane="topRight" activeCell="B9" sqref="B9"/>
      <selection pane="bottomLeft" activeCell="B9" sqref="B9"/>
      <selection pane="bottomRight" activeCell="A8" sqref="A8"/>
    </sheetView>
  </sheetViews>
  <sheetFormatPr defaultColWidth="9.140625" defaultRowHeight="12.75"/>
  <cols>
    <col min="1" max="1" width="10.42578125" style="4" bestFit="1" customWidth="1"/>
    <col min="2" max="2" width="71.28515625" style="4" customWidth="1"/>
    <col min="3" max="3" width="13.42578125" style="4" bestFit="1" customWidth="1"/>
    <col min="4" max="4" width="10.42578125" style="4" customWidth="1"/>
    <col min="5" max="5" width="13.140625" style="4" bestFit="1" customWidth="1"/>
    <col min="6" max="6" width="12.85546875" style="4" customWidth="1"/>
    <col min="7" max="7" width="13.28515625" style="4" bestFit="1" customWidth="1"/>
    <col min="8" max="8" width="13.42578125" style="4" bestFit="1" customWidth="1"/>
    <col min="9" max="9" width="13.140625" style="4" bestFit="1" customWidth="1"/>
    <col min="10" max="10" width="13.42578125" style="4" bestFit="1" customWidth="1"/>
    <col min="11" max="11" width="13.140625" style="4" bestFit="1" customWidth="1"/>
    <col min="12" max="12" width="13.140625" style="47" bestFit="1" customWidth="1"/>
    <col min="13" max="13" width="14" style="47" bestFit="1" customWidth="1"/>
    <col min="14" max="16" width="13.140625" style="47" bestFit="1" customWidth="1"/>
    <col min="17" max="17" width="14.7109375" style="47" customWidth="1"/>
    <col min="18" max="18" width="13.140625" style="47" bestFit="1" customWidth="1"/>
    <col min="19" max="19" width="16" style="47" customWidth="1"/>
    <col min="20" max="16384" width="9.140625" style="47"/>
  </cols>
  <sheetData>
    <row r="1" spans="1:20">
      <c r="A1" s="2" t="s">
        <v>30</v>
      </c>
      <c r="B1" s="533" t="str">
        <f>'Info '!C2</f>
        <v>JSC "BasisBank"</v>
      </c>
    </row>
    <row r="2" spans="1:20">
      <c r="A2" s="2" t="s">
        <v>31</v>
      </c>
      <c r="B2" s="534">
        <f>'1. key ratios '!$B$2</f>
        <v>44561</v>
      </c>
    </row>
    <row r="4" spans="1:20" ht="26.25" thickBot="1">
      <c r="A4" s="4" t="s">
        <v>246</v>
      </c>
      <c r="B4" s="288" t="s">
        <v>371</v>
      </c>
    </row>
    <row r="5" spans="1:20" s="276" customFormat="1">
      <c r="A5" s="271"/>
      <c r="B5" s="272"/>
      <c r="C5" s="273" t="s">
        <v>0</v>
      </c>
      <c r="D5" s="273" t="s">
        <v>1</v>
      </c>
      <c r="E5" s="273" t="s">
        <v>2</v>
      </c>
      <c r="F5" s="273" t="s">
        <v>3</v>
      </c>
      <c r="G5" s="273" t="s">
        <v>4</v>
      </c>
      <c r="H5" s="273" t="s">
        <v>5</v>
      </c>
      <c r="I5" s="273" t="s">
        <v>8</v>
      </c>
      <c r="J5" s="273" t="s">
        <v>9</v>
      </c>
      <c r="K5" s="273" t="s">
        <v>10</v>
      </c>
      <c r="L5" s="273" t="s">
        <v>11</v>
      </c>
      <c r="M5" s="273" t="s">
        <v>12</v>
      </c>
      <c r="N5" s="273" t="s">
        <v>13</v>
      </c>
      <c r="O5" s="273" t="s">
        <v>354</v>
      </c>
      <c r="P5" s="273" t="s">
        <v>355</v>
      </c>
      <c r="Q5" s="273" t="s">
        <v>356</v>
      </c>
      <c r="R5" s="274" t="s">
        <v>357</v>
      </c>
      <c r="S5" s="275" t="s">
        <v>358</v>
      </c>
    </row>
    <row r="6" spans="1:20" s="276" customFormat="1" ht="99" customHeight="1">
      <c r="A6" s="277"/>
      <c r="B6" s="644" t="s">
        <v>359</v>
      </c>
      <c r="C6" s="640">
        <v>0</v>
      </c>
      <c r="D6" s="641"/>
      <c r="E6" s="640">
        <v>0.2</v>
      </c>
      <c r="F6" s="641"/>
      <c r="G6" s="640">
        <v>0.35</v>
      </c>
      <c r="H6" s="641"/>
      <c r="I6" s="640">
        <v>0.5</v>
      </c>
      <c r="J6" s="641"/>
      <c r="K6" s="640">
        <v>0.75</v>
      </c>
      <c r="L6" s="641"/>
      <c r="M6" s="640">
        <v>1</v>
      </c>
      <c r="N6" s="641"/>
      <c r="O6" s="640">
        <v>1.5</v>
      </c>
      <c r="P6" s="641"/>
      <c r="Q6" s="640">
        <v>2.5</v>
      </c>
      <c r="R6" s="641"/>
      <c r="S6" s="642" t="s">
        <v>245</v>
      </c>
    </row>
    <row r="7" spans="1:20" s="276" customFormat="1" ht="66.75" customHeight="1">
      <c r="A7" s="277"/>
      <c r="B7" s="645"/>
      <c r="C7" s="267" t="s">
        <v>248</v>
      </c>
      <c r="D7" s="267" t="s">
        <v>247</v>
      </c>
      <c r="E7" s="267" t="s">
        <v>248</v>
      </c>
      <c r="F7" s="267" t="s">
        <v>247</v>
      </c>
      <c r="G7" s="267" t="s">
        <v>248</v>
      </c>
      <c r="H7" s="267" t="s">
        <v>247</v>
      </c>
      <c r="I7" s="267" t="s">
        <v>248</v>
      </c>
      <c r="J7" s="267" t="s">
        <v>247</v>
      </c>
      <c r="K7" s="267" t="s">
        <v>248</v>
      </c>
      <c r="L7" s="267" t="s">
        <v>247</v>
      </c>
      <c r="M7" s="267" t="s">
        <v>248</v>
      </c>
      <c r="N7" s="267" t="s">
        <v>247</v>
      </c>
      <c r="O7" s="267" t="s">
        <v>248</v>
      </c>
      <c r="P7" s="267" t="s">
        <v>247</v>
      </c>
      <c r="Q7" s="267" t="s">
        <v>248</v>
      </c>
      <c r="R7" s="267" t="s">
        <v>247</v>
      </c>
      <c r="S7" s="643"/>
    </row>
    <row r="8" spans="1:20" s="149" customFormat="1">
      <c r="A8" s="147">
        <v>1</v>
      </c>
      <c r="B8" s="1" t="s">
        <v>93</v>
      </c>
      <c r="C8" s="148">
        <v>244262541.84999999</v>
      </c>
      <c r="D8" s="148">
        <v>0</v>
      </c>
      <c r="E8" s="148">
        <v>0</v>
      </c>
      <c r="F8" s="148">
        <v>0</v>
      </c>
      <c r="G8" s="148">
        <v>0</v>
      </c>
      <c r="H8" s="148">
        <v>0</v>
      </c>
      <c r="I8" s="148">
        <v>0</v>
      </c>
      <c r="J8" s="148">
        <v>0</v>
      </c>
      <c r="K8" s="148">
        <v>0</v>
      </c>
      <c r="L8" s="148">
        <v>0</v>
      </c>
      <c r="M8" s="148">
        <v>177965070.2694</v>
      </c>
      <c r="N8" s="148">
        <v>0</v>
      </c>
      <c r="O8" s="148">
        <v>0</v>
      </c>
      <c r="P8" s="148">
        <v>0</v>
      </c>
      <c r="Q8" s="148">
        <v>0</v>
      </c>
      <c r="R8" s="148">
        <v>0</v>
      </c>
      <c r="S8" s="289">
        <f>$C$6*SUM(C8:D8)+$E$6*SUM(E8:F8)+$G$6*SUM(G8:H8)+$I$6*SUM(I8:J8)+$K$6*SUM(K8:L8)+$M$6*SUM(M8:N8)+$O$6*SUM(O8:P8)+$Q$6*SUM(Q8:R8)</f>
        <v>177965070.2694</v>
      </c>
      <c r="T8" s="559"/>
    </row>
    <row r="9" spans="1:20" s="149" customFormat="1">
      <c r="A9" s="147">
        <v>2</v>
      </c>
      <c r="B9" s="1" t="s">
        <v>94</v>
      </c>
      <c r="C9" s="148">
        <v>0</v>
      </c>
      <c r="D9" s="148">
        <v>0</v>
      </c>
      <c r="E9" s="148">
        <v>0</v>
      </c>
      <c r="F9" s="148">
        <v>0</v>
      </c>
      <c r="G9" s="148">
        <v>0</v>
      </c>
      <c r="H9" s="148">
        <v>0</v>
      </c>
      <c r="I9" s="148">
        <v>0</v>
      </c>
      <c r="J9" s="148">
        <v>0</v>
      </c>
      <c r="K9" s="148">
        <v>0</v>
      </c>
      <c r="L9" s="148">
        <v>0</v>
      </c>
      <c r="M9" s="148">
        <v>0</v>
      </c>
      <c r="N9" s="148">
        <v>0</v>
      </c>
      <c r="O9" s="148">
        <v>0</v>
      </c>
      <c r="P9" s="148">
        <v>0</v>
      </c>
      <c r="Q9" s="148">
        <v>0</v>
      </c>
      <c r="R9" s="148">
        <v>0</v>
      </c>
      <c r="S9" s="289">
        <f t="shared" ref="S9:S21" si="0">$C$6*SUM(C9:D9)+$E$6*SUM(E9:F9)+$G$6*SUM(G9:H9)+$I$6*SUM(I9:J9)+$K$6*SUM(K9:L9)+$M$6*SUM(M9:N9)+$O$6*SUM(O9:P9)+$Q$6*SUM(Q9:R9)</f>
        <v>0</v>
      </c>
      <c r="T9" s="559"/>
    </row>
    <row r="10" spans="1:20" s="149" customFormat="1">
      <c r="A10" s="147">
        <v>3</v>
      </c>
      <c r="B10" s="1" t="s">
        <v>265</v>
      </c>
      <c r="C10" s="148">
        <v>0</v>
      </c>
      <c r="D10" s="148">
        <v>0</v>
      </c>
      <c r="E10" s="148">
        <v>0</v>
      </c>
      <c r="F10" s="148">
        <v>0</v>
      </c>
      <c r="G10" s="148">
        <v>0</v>
      </c>
      <c r="H10" s="148">
        <v>0</v>
      </c>
      <c r="I10" s="148">
        <v>0</v>
      </c>
      <c r="J10" s="148">
        <v>0</v>
      </c>
      <c r="K10" s="148">
        <v>0</v>
      </c>
      <c r="L10" s="148">
        <v>0</v>
      </c>
      <c r="M10" s="148">
        <v>50295738.720100001</v>
      </c>
      <c r="N10" s="148">
        <v>0</v>
      </c>
      <c r="O10" s="148">
        <v>0</v>
      </c>
      <c r="P10" s="148">
        <v>0</v>
      </c>
      <c r="Q10" s="148">
        <v>0</v>
      </c>
      <c r="R10" s="148">
        <v>0</v>
      </c>
      <c r="S10" s="289">
        <f t="shared" si="0"/>
        <v>50295738.720100001</v>
      </c>
      <c r="T10" s="559"/>
    </row>
    <row r="11" spans="1:20" s="149" customFormat="1">
      <c r="A11" s="147">
        <v>4</v>
      </c>
      <c r="B11" s="1" t="s">
        <v>95</v>
      </c>
      <c r="C11" s="148">
        <v>0</v>
      </c>
      <c r="D11" s="148">
        <v>0</v>
      </c>
      <c r="E11" s="148">
        <v>0</v>
      </c>
      <c r="F11" s="148">
        <v>0</v>
      </c>
      <c r="G11" s="148">
        <v>0</v>
      </c>
      <c r="H11" s="148">
        <v>0</v>
      </c>
      <c r="I11" s="148">
        <v>0</v>
      </c>
      <c r="J11" s="148">
        <v>0</v>
      </c>
      <c r="K11" s="148">
        <v>0</v>
      </c>
      <c r="L11" s="148">
        <v>0</v>
      </c>
      <c r="M11" s="148">
        <v>0</v>
      </c>
      <c r="N11" s="148">
        <v>0</v>
      </c>
      <c r="O11" s="148">
        <v>0</v>
      </c>
      <c r="P11" s="148">
        <v>0</v>
      </c>
      <c r="Q11" s="148">
        <v>0</v>
      </c>
      <c r="R11" s="148">
        <v>0</v>
      </c>
      <c r="S11" s="289">
        <f t="shared" si="0"/>
        <v>0</v>
      </c>
      <c r="T11" s="559"/>
    </row>
    <row r="12" spans="1:20" s="149" customFormat="1">
      <c r="A12" s="147">
        <v>5</v>
      </c>
      <c r="B12" s="1" t="s">
        <v>96</v>
      </c>
      <c r="C12" s="148">
        <v>0</v>
      </c>
      <c r="D12" s="148">
        <v>0</v>
      </c>
      <c r="E12" s="148">
        <v>0</v>
      </c>
      <c r="F12" s="148">
        <v>0</v>
      </c>
      <c r="G12" s="148">
        <v>0</v>
      </c>
      <c r="H12" s="148">
        <v>0</v>
      </c>
      <c r="I12" s="148">
        <v>0</v>
      </c>
      <c r="J12" s="148">
        <v>0</v>
      </c>
      <c r="K12" s="148">
        <v>0</v>
      </c>
      <c r="L12" s="148">
        <v>0</v>
      </c>
      <c r="M12" s="148">
        <v>0</v>
      </c>
      <c r="N12" s="148">
        <v>0</v>
      </c>
      <c r="O12" s="148">
        <v>0</v>
      </c>
      <c r="P12" s="148">
        <v>0</v>
      </c>
      <c r="Q12" s="148">
        <v>0</v>
      </c>
      <c r="R12" s="148">
        <v>0</v>
      </c>
      <c r="S12" s="289">
        <f t="shared" si="0"/>
        <v>0</v>
      </c>
      <c r="T12" s="559"/>
    </row>
    <row r="13" spans="1:20" s="149" customFormat="1">
      <c r="A13" s="147">
        <v>6</v>
      </c>
      <c r="B13" s="1" t="s">
        <v>97</v>
      </c>
      <c r="C13" s="148">
        <v>0</v>
      </c>
      <c r="D13" s="148">
        <v>0</v>
      </c>
      <c r="E13" s="148">
        <v>100633652.9532</v>
      </c>
      <c r="F13" s="148">
        <v>0</v>
      </c>
      <c r="G13" s="148">
        <v>0</v>
      </c>
      <c r="H13" s="148">
        <v>0</v>
      </c>
      <c r="I13" s="148">
        <v>3922463.6724999999</v>
      </c>
      <c r="J13" s="148">
        <v>0</v>
      </c>
      <c r="K13" s="148">
        <v>0</v>
      </c>
      <c r="L13" s="148">
        <v>0</v>
      </c>
      <c r="M13" s="148">
        <v>250993.4633</v>
      </c>
      <c r="N13" s="148">
        <v>0</v>
      </c>
      <c r="O13" s="148">
        <v>0</v>
      </c>
      <c r="P13" s="148">
        <v>0</v>
      </c>
      <c r="Q13" s="148">
        <v>0</v>
      </c>
      <c r="R13" s="148">
        <v>0</v>
      </c>
      <c r="S13" s="289">
        <f t="shared" si="0"/>
        <v>22338955.890190002</v>
      </c>
      <c r="T13" s="559"/>
    </row>
    <row r="14" spans="1:20" s="149" customFormat="1">
      <c r="A14" s="147">
        <v>7</v>
      </c>
      <c r="B14" s="1" t="s">
        <v>98</v>
      </c>
      <c r="C14" s="148">
        <v>0</v>
      </c>
      <c r="D14" s="148">
        <v>0</v>
      </c>
      <c r="E14" s="148">
        <v>0</v>
      </c>
      <c r="F14" s="148">
        <v>0</v>
      </c>
      <c r="G14" s="148">
        <v>0</v>
      </c>
      <c r="H14" s="148">
        <v>46000</v>
      </c>
      <c r="I14" s="148">
        <v>0</v>
      </c>
      <c r="J14" s="148">
        <v>0</v>
      </c>
      <c r="K14" s="148">
        <v>0</v>
      </c>
      <c r="L14" s="148">
        <v>872534.44285000011</v>
      </c>
      <c r="M14" s="148">
        <v>839956261.15785289</v>
      </c>
      <c r="N14" s="148">
        <v>111430524.95761</v>
      </c>
      <c r="O14" s="148">
        <v>0</v>
      </c>
      <c r="P14" s="148">
        <v>0</v>
      </c>
      <c r="Q14" s="148">
        <v>0</v>
      </c>
      <c r="R14" s="148">
        <v>0</v>
      </c>
      <c r="S14" s="289">
        <f t="shared" si="0"/>
        <v>952057286.94760036</v>
      </c>
      <c r="T14" s="559"/>
    </row>
    <row r="15" spans="1:20" s="149" customFormat="1">
      <c r="A15" s="147">
        <v>8</v>
      </c>
      <c r="B15" s="1" t="s">
        <v>99</v>
      </c>
      <c r="C15" s="148">
        <v>0</v>
      </c>
      <c r="D15" s="148">
        <v>0</v>
      </c>
      <c r="E15" s="148">
        <v>0</v>
      </c>
      <c r="F15" s="148">
        <v>0</v>
      </c>
      <c r="G15" s="148">
        <v>0</v>
      </c>
      <c r="H15" s="148">
        <v>25000</v>
      </c>
      <c r="I15" s="148">
        <v>0</v>
      </c>
      <c r="J15" s="148">
        <v>0</v>
      </c>
      <c r="K15" s="148">
        <v>65050063.961754397</v>
      </c>
      <c r="L15" s="148">
        <v>299153.23499999999</v>
      </c>
      <c r="M15" s="148">
        <v>0</v>
      </c>
      <c r="N15" s="148">
        <v>193140.5</v>
      </c>
      <c r="O15" s="148">
        <v>0</v>
      </c>
      <c r="P15" s="148">
        <v>7539.9849999999997</v>
      </c>
      <c r="Q15" s="148">
        <v>0</v>
      </c>
      <c r="R15" s="148">
        <v>0</v>
      </c>
      <c r="S15" s="289">
        <f t="shared" si="0"/>
        <v>49225113.375065796</v>
      </c>
      <c r="T15" s="559"/>
    </row>
    <row r="16" spans="1:20" s="149" customFormat="1">
      <c r="A16" s="147">
        <v>9</v>
      </c>
      <c r="B16" s="1" t="s">
        <v>100</v>
      </c>
      <c r="C16" s="148">
        <v>0</v>
      </c>
      <c r="D16" s="148">
        <v>0</v>
      </c>
      <c r="E16" s="148">
        <v>0</v>
      </c>
      <c r="F16" s="148">
        <v>0</v>
      </c>
      <c r="G16" s="148">
        <v>120323340.2844846</v>
      </c>
      <c r="H16" s="148">
        <v>0</v>
      </c>
      <c r="I16" s="148">
        <v>0</v>
      </c>
      <c r="J16" s="148">
        <v>0</v>
      </c>
      <c r="K16" s="148">
        <v>0</v>
      </c>
      <c r="L16" s="148">
        <v>0</v>
      </c>
      <c r="M16" s="148">
        <v>0</v>
      </c>
      <c r="N16" s="148">
        <v>0</v>
      </c>
      <c r="O16" s="148">
        <v>0</v>
      </c>
      <c r="P16" s="148">
        <v>0</v>
      </c>
      <c r="Q16" s="148">
        <v>0</v>
      </c>
      <c r="R16" s="148">
        <v>0</v>
      </c>
      <c r="S16" s="289">
        <f t="shared" si="0"/>
        <v>42113169.099569604</v>
      </c>
      <c r="T16" s="559"/>
    </row>
    <row r="17" spans="1:20" s="149" customFormat="1">
      <c r="A17" s="147">
        <v>10</v>
      </c>
      <c r="B17" s="1" t="s">
        <v>101</v>
      </c>
      <c r="C17" s="148">
        <v>0</v>
      </c>
      <c r="D17" s="148">
        <v>0</v>
      </c>
      <c r="E17" s="148">
        <v>0</v>
      </c>
      <c r="F17" s="148">
        <v>0</v>
      </c>
      <c r="G17" s="148">
        <v>0</v>
      </c>
      <c r="H17" s="148">
        <v>0</v>
      </c>
      <c r="I17" s="148">
        <v>2544891.0879664999</v>
      </c>
      <c r="J17" s="148">
        <v>0</v>
      </c>
      <c r="K17" s="148">
        <v>0</v>
      </c>
      <c r="L17" s="148">
        <v>0</v>
      </c>
      <c r="M17" s="148">
        <v>18003524.379476398</v>
      </c>
      <c r="N17" s="148">
        <v>0</v>
      </c>
      <c r="O17" s="148">
        <v>2511340.5304227001</v>
      </c>
      <c r="P17" s="148">
        <v>0</v>
      </c>
      <c r="Q17" s="148">
        <v>0</v>
      </c>
      <c r="R17" s="148">
        <v>0</v>
      </c>
      <c r="S17" s="289">
        <f t="shared" si="0"/>
        <v>23042980.719093699</v>
      </c>
      <c r="T17" s="559"/>
    </row>
    <row r="18" spans="1:20" s="149" customFormat="1">
      <c r="A18" s="147">
        <v>11</v>
      </c>
      <c r="B18" s="1" t="s">
        <v>102</v>
      </c>
      <c r="C18" s="148">
        <v>0</v>
      </c>
      <c r="D18" s="148">
        <v>0</v>
      </c>
      <c r="E18" s="148">
        <v>0</v>
      </c>
      <c r="F18" s="148">
        <v>0</v>
      </c>
      <c r="G18" s="148">
        <v>0</v>
      </c>
      <c r="H18" s="148">
        <v>0</v>
      </c>
      <c r="I18" s="148">
        <v>0</v>
      </c>
      <c r="J18" s="148">
        <v>0</v>
      </c>
      <c r="K18" s="148">
        <v>0</v>
      </c>
      <c r="L18" s="148">
        <v>3279.9900000000002</v>
      </c>
      <c r="M18" s="148">
        <v>28563201.4590686</v>
      </c>
      <c r="N18" s="148">
        <v>40632.28</v>
      </c>
      <c r="O18" s="148">
        <v>8269050.4157007001</v>
      </c>
      <c r="P18" s="148">
        <v>139176.59</v>
      </c>
      <c r="Q18" s="148">
        <v>3941961.7549999999</v>
      </c>
      <c r="R18" s="148">
        <v>0</v>
      </c>
      <c r="S18" s="289">
        <f t="shared" si="0"/>
        <v>51073538.627619654</v>
      </c>
      <c r="T18" s="559"/>
    </row>
    <row r="19" spans="1:20" s="149" customFormat="1">
      <c r="A19" s="147">
        <v>12</v>
      </c>
      <c r="B19" s="1" t="s">
        <v>103</v>
      </c>
      <c r="C19" s="148">
        <v>0</v>
      </c>
      <c r="D19" s="148">
        <v>0</v>
      </c>
      <c r="E19" s="148">
        <v>0</v>
      </c>
      <c r="F19" s="148">
        <v>0</v>
      </c>
      <c r="G19" s="148">
        <v>0</v>
      </c>
      <c r="H19" s="148">
        <v>0</v>
      </c>
      <c r="I19" s="148">
        <v>0</v>
      </c>
      <c r="J19" s="148">
        <v>0</v>
      </c>
      <c r="K19" s="148">
        <v>0</v>
      </c>
      <c r="L19" s="148">
        <v>135021.87000000002</v>
      </c>
      <c r="M19" s="148">
        <v>15271993.6303</v>
      </c>
      <c r="N19" s="148">
        <v>24755427.395849999</v>
      </c>
      <c r="O19" s="148">
        <v>0</v>
      </c>
      <c r="P19" s="148">
        <v>3199.64</v>
      </c>
      <c r="Q19" s="148">
        <v>0</v>
      </c>
      <c r="R19" s="148">
        <v>0</v>
      </c>
      <c r="S19" s="289">
        <f t="shared" si="0"/>
        <v>40133486.888650008</v>
      </c>
      <c r="T19" s="559"/>
    </row>
    <row r="20" spans="1:20" s="149" customFormat="1">
      <c r="A20" s="147">
        <v>13</v>
      </c>
      <c r="B20" s="1" t="s">
        <v>244</v>
      </c>
      <c r="C20" s="148">
        <v>0</v>
      </c>
      <c r="D20" s="148">
        <v>0</v>
      </c>
      <c r="E20" s="148">
        <v>0</v>
      </c>
      <c r="F20" s="148">
        <v>0</v>
      </c>
      <c r="G20" s="148">
        <v>0</v>
      </c>
      <c r="H20" s="148">
        <v>0</v>
      </c>
      <c r="I20" s="148">
        <v>0</v>
      </c>
      <c r="J20" s="148">
        <v>0</v>
      </c>
      <c r="K20" s="148">
        <v>0</v>
      </c>
      <c r="L20" s="148">
        <v>0</v>
      </c>
      <c r="M20" s="148">
        <v>0</v>
      </c>
      <c r="N20" s="148">
        <v>0</v>
      </c>
      <c r="O20" s="148">
        <v>0</v>
      </c>
      <c r="P20" s="148">
        <v>0</v>
      </c>
      <c r="Q20" s="148">
        <v>0</v>
      </c>
      <c r="R20" s="148">
        <v>0</v>
      </c>
      <c r="S20" s="289">
        <f t="shared" si="0"/>
        <v>0</v>
      </c>
      <c r="T20" s="559"/>
    </row>
    <row r="21" spans="1:20" s="149" customFormat="1">
      <c r="A21" s="147">
        <v>14</v>
      </c>
      <c r="B21" s="1" t="s">
        <v>105</v>
      </c>
      <c r="C21" s="148">
        <v>34383996.6052</v>
      </c>
      <c r="D21" s="148">
        <v>0</v>
      </c>
      <c r="E21" s="148">
        <v>0</v>
      </c>
      <c r="F21" s="148">
        <v>0</v>
      </c>
      <c r="G21" s="148">
        <v>0</v>
      </c>
      <c r="H21" s="148">
        <v>131778.30754000001</v>
      </c>
      <c r="I21" s="148">
        <v>0</v>
      </c>
      <c r="J21" s="148">
        <v>0</v>
      </c>
      <c r="K21" s="148">
        <v>0</v>
      </c>
      <c r="L21" s="148">
        <v>460821.95299999998</v>
      </c>
      <c r="M21" s="148">
        <v>135692868.36365581</v>
      </c>
      <c r="N21" s="148">
        <v>8285365.682550001</v>
      </c>
      <c r="O21" s="148">
        <v>0</v>
      </c>
      <c r="P21" s="148">
        <v>93475.650800000003</v>
      </c>
      <c r="Q21" s="148">
        <v>17000000</v>
      </c>
      <c r="R21" s="148">
        <v>0</v>
      </c>
      <c r="S21" s="289">
        <f t="shared" si="0"/>
        <v>187010186.39479482</v>
      </c>
      <c r="T21" s="559"/>
    </row>
    <row r="22" spans="1:20" ht="13.5" thickBot="1">
      <c r="A22" s="150"/>
      <c r="B22" s="151" t="s">
        <v>106</v>
      </c>
      <c r="C22" s="152">
        <f>SUM(C8:C21)</f>
        <v>278646538.45520002</v>
      </c>
      <c r="D22" s="152">
        <f t="shared" ref="D22:J22" si="1">SUM(D8:D21)</f>
        <v>0</v>
      </c>
      <c r="E22" s="152">
        <f t="shared" si="1"/>
        <v>100633652.9532</v>
      </c>
      <c r="F22" s="152">
        <f t="shared" si="1"/>
        <v>0</v>
      </c>
      <c r="G22" s="152">
        <f t="shared" si="1"/>
        <v>120323340.2844846</v>
      </c>
      <c r="H22" s="152">
        <f t="shared" si="1"/>
        <v>202778.30754000001</v>
      </c>
      <c r="I22" s="152">
        <f t="shared" si="1"/>
        <v>6467354.7604664993</v>
      </c>
      <c r="J22" s="152">
        <f t="shared" si="1"/>
        <v>0</v>
      </c>
      <c r="K22" s="152">
        <f t="shared" ref="K22:S22" si="2">SUM(K8:K21)</f>
        <v>65050063.961754397</v>
      </c>
      <c r="L22" s="152">
        <f t="shared" si="2"/>
        <v>1770811.4908500002</v>
      </c>
      <c r="M22" s="152">
        <f t="shared" si="2"/>
        <v>1265999651.4431536</v>
      </c>
      <c r="N22" s="152">
        <f t="shared" si="2"/>
        <v>144705090.81601</v>
      </c>
      <c r="O22" s="152">
        <f t="shared" si="2"/>
        <v>10780390.946123401</v>
      </c>
      <c r="P22" s="152">
        <f t="shared" si="2"/>
        <v>243391.8658</v>
      </c>
      <c r="Q22" s="152">
        <f t="shared" si="2"/>
        <v>20941961.754999999</v>
      </c>
      <c r="R22" s="152">
        <f t="shared" si="2"/>
        <v>0</v>
      </c>
      <c r="S22" s="290">
        <f t="shared" si="2"/>
        <v>1595255526.9320841</v>
      </c>
      <c r="T22" s="559"/>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pane xSplit="2" ySplit="6" topLeftCell="C7" activePane="bottomRight" state="frozen"/>
      <selection activeCell="C35" sqref="C35"/>
      <selection pane="topRight" activeCell="C35" sqref="C35"/>
      <selection pane="bottomLeft" activeCell="C35" sqref="C35"/>
      <selection pane="bottomRight" activeCell="I28" sqref="I28"/>
    </sheetView>
  </sheetViews>
  <sheetFormatPr defaultColWidth="9.140625" defaultRowHeight="12.75"/>
  <cols>
    <col min="1" max="1" width="10.42578125" style="4" bestFit="1" customWidth="1"/>
    <col min="2" max="2" width="63.7109375" style="4" bestFit="1" customWidth="1"/>
    <col min="3" max="3" width="12.85546875" style="4" customWidth="1"/>
    <col min="4" max="4" width="15" style="4" customWidth="1"/>
    <col min="5" max="5" width="31.140625" style="4" customWidth="1"/>
    <col min="6" max="6" width="29.140625" style="4" customWidth="1"/>
    <col min="7" max="7" width="28.42578125" style="4" customWidth="1"/>
    <col min="8" max="8" width="26.42578125" style="4" customWidth="1"/>
    <col min="9" max="9" width="17" style="4" customWidth="1"/>
    <col min="10" max="10" width="13.42578125" style="4" customWidth="1"/>
    <col min="11" max="11" width="15.7109375" style="4" customWidth="1"/>
    <col min="12" max="12" width="13.28515625" style="4" customWidth="1"/>
    <col min="13" max="13" width="20.85546875" style="4" hidden="1" customWidth="1"/>
    <col min="14" max="14" width="19.28515625" style="4" hidden="1" customWidth="1"/>
    <col min="15" max="15" width="18.42578125" style="4" hidden="1" customWidth="1"/>
    <col min="16" max="16" width="19" style="4" hidden="1" customWidth="1"/>
    <col min="17" max="17" width="16" style="4" hidden="1" customWidth="1"/>
    <col min="18" max="18" width="12" style="4" hidden="1" customWidth="1"/>
    <col min="19" max="19" width="36" style="4" hidden="1" customWidth="1"/>
    <col min="20" max="20" width="26.140625" style="4" customWidth="1"/>
    <col min="21" max="21" width="24.85546875" style="4" customWidth="1"/>
    <col min="22" max="22" width="20" style="4" customWidth="1"/>
    <col min="23" max="16384" width="9.140625" style="47"/>
  </cols>
  <sheetData>
    <row r="1" spans="1:22">
      <c r="A1" s="2" t="s">
        <v>30</v>
      </c>
      <c r="B1" s="533" t="str">
        <f>'Info '!C2</f>
        <v>JSC "BasisBank"</v>
      </c>
    </row>
    <row r="2" spans="1:22">
      <c r="A2" s="2" t="s">
        <v>31</v>
      </c>
      <c r="B2" s="534">
        <f>'1. key ratios '!$B$2</f>
        <v>44561</v>
      </c>
    </row>
    <row r="4" spans="1:22" ht="13.5" thickBot="1">
      <c r="A4" s="4" t="s">
        <v>362</v>
      </c>
      <c r="B4" s="153" t="s">
        <v>92</v>
      </c>
      <c r="V4" s="49" t="s">
        <v>73</v>
      </c>
    </row>
    <row r="5" spans="1:22" ht="12.75" customHeight="1">
      <c r="A5" s="154"/>
      <c r="B5" s="155"/>
      <c r="C5" s="646" t="s">
        <v>273</v>
      </c>
      <c r="D5" s="647"/>
      <c r="E5" s="647"/>
      <c r="F5" s="647"/>
      <c r="G5" s="647"/>
      <c r="H5" s="647"/>
      <c r="I5" s="647"/>
      <c r="J5" s="647"/>
      <c r="K5" s="647"/>
      <c r="L5" s="648"/>
      <c r="M5" s="649" t="s">
        <v>274</v>
      </c>
      <c r="N5" s="650"/>
      <c r="O5" s="650"/>
      <c r="P5" s="650"/>
      <c r="Q5" s="650"/>
      <c r="R5" s="650"/>
      <c r="S5" s="651"/>
      <c r="T5" s="654" t="s">
        <v>360</v>
      </c>
      <c r="U5" s="654" t="s">
        <v>361</v>
      </c>
      <c r="V5" s="652" t="s">
        <v>118</v>
      </c>
    </row>
    <row r="6" spans="1:22" s="102" customFormat="1" ht="102">
      <c r="A6" s="99"/>
      <c r="B6" s="156"/>
      <c r="C6" s="157" t="s">
        <v>107</v>
      </c>
      <c r="D6" s="243" t="s">
        <v>108</v>
      </c>
      <c r="E6" s="184" t="s">
        <v>276</v>
      </c>
      <c r="F6" s="184" t="s">
        <v>277</v>
      </c>
      <c r="G6" s="243" t="s">
        <v>280</v>
      </c>
      <c r="H6" s="243" t="s">
        <v>275</v>
      </c>
      <c r="I6" s="243" t="s">
        <v>109</v>
      </c>
      <c r="J6" s="243" t="s">
        <v>110</v>
      </c>
      <c r="K6" s="158" t="s">
        <v>111</v>
      </c>
      <c r="L6" s="159" t="s">
        <v>112</v>
      </c>
      <c r="M6" s="157" t="s">
        <v>278</v>
      </c>
      <c r="N6" s="158" t="s">
        <v>113</v>
      </c>
      <c r="O6" s="158" t="s">
        <v>114</v>
      </c>
      <c r="P6" s="158" t="s">
        <v>115</v>
      </c>
      <c r="Q6" s="158" t="s">
        <v>116</v>
      </c>
      <c r="R6" s="158" t="s">
        <v>117</v>
      </c>
      <c r="S6" s="269" t="s">
        <v>279</v>
      </c>
      <c r="T6" s="655"/>
      <c r="U6" s="655"/>
      <c r="V6" s="653"/>
    </row>
    <row r="7" spans="1:22" s="149" customFormat="1">
      <c r="A7" s="160">
        <v>1</v>
      </c>
      <c r="B7" s="1" t="s">
        <v>93</v>
      </c>
      <c r="C7" s="161"/>
      <c r="D7" s="148">
        <v>0</v>
      </c>
      <c r="E7" s="148"/>
      <c r="F7" s="148"/>
      <c r="G7" s="148"/>
      <c r="H7" s="148"/>
      <c r="I7" s="148"/>
      <c r="J7" s="148"/>
      <c r="K7" s="148"/>
      <c r="L7" s="162"/>
      <c r="M7" s="161"/>
      <c r="N7" s="148"/>
      <c r="O7" s="148"/>
      <c r="P7" s="148"/>
      <c r="Q7" s="148"/>
      <c r="R7" s="148"/>
      <c r="S7" s="162"/>
      <c r="T7" s="278">
        <v>0</v>
      </c>
      <c r="U7" s="278"/>
      <c r="V7" s="163">
        <f>SUM(C7:S7)</f>
        <v>0</v>
      </c>
    </row>
    <row r="8" spans="1:22" s="149" customFormat="1">
      <c r="A8" s="160">
        <v>2</v>
      </c>
      <c r="B8" s="1" t="s">
        <v>94</v>
      </c>
      <c r="C8" s="161"/>
      <c r="D8" s="148">
        <v>0</v>
      </c>
      <c r="E8" s="148"/>
      <c r="F8" s="148"/>
      <c r="G8" s="148"/>
      <c r="H8" s="148"/>
      <c r="I8" s="148"/>
      <c r="J8" s="148"/>
      <c r="K8" s="148"/>
      <c r="L8" s="162"/>
      <c r="M8" s="161"/>
      <c r="N8" s="148"/>
      <c r="O8" s="148"/>
      <c r="P8" s="148"/>
      <c r="Q8" s="148"/>
      <c r="R8" s="148"/>
      <c r="S8" s="162"/>
      <c r="T8" s="278">
        <v>0</v>
      </c>
      <c r="U8" s="278"/>
      <c r="V8" s="163">
        <f t="shared" ref="V8:V20" si="0">SUM(C8:S8)</f>
        <v>0</v>
      </c>
    </row>
    <row r="9" spans="1:22" s="149" customFormat="1">
      <c r="A9" s="160">
        <v>3</v>
      </c>
      <c r="B9" s="1" t="s">
        <v>266</v>
      </c>
      <c r="C9" s="161"/>
      <c r="D9" s="148">
        <v>0</v>
      </c>
      <c r="E9" s="148"/>
      <c r="F9" s="148"/>
      <c r="G9" s="148"/>
      <c r="H9" s="148"/>
      <c r="I9" s="148"/>
      <c r="J9" s="148"/>
      <c r="K9" s="148"/>
      <c r="L9" s="162"/>
      <c r="M9" s="161"/>
      <c r="N9" s="148"/>
      <c r="O9" s="148"/>
      <c r="P9" s="148"/>
      <c r="Q9" s="148"/>
      <c r="R9" s="148"/>
      <c r="S9" s="162"/>
      <c r="T9" s="278">
        <v>0</v>
      </c>
      <c r="U9" s="278"/>
      <c r="V9" s="163">
        <f t="shared" si="0"/>
        <v>0</v>
      </c>
    </row>
    <row r="10" spans="1:22" s="149" customFormat="1">
      <c r="A10" s="160">
        <v>4</v>
      </c>
      <c r="B10" s="1" t="s">
        <v>95</v>
      </c>
      <c r="C10" s="161"/>
      <c r="D10" s="148">
        <v>0</v>
      </c>
      <c r="E10" s="148"/>
      <c r="F10" s="148"/>
      <c r="G10" s="148"/>
      <c r="H10" s="148"/>
      <c r="I10" s="148"/>
      <c r="J10" s="148"/>
      <c r="K10" s="148"/>
      <c r="L10" s="162"/>
      <c r="M10" s="161"/>
      <c r="N10" s="148"/>
      <c r="O10" s="148"/>
      <c r="P10" s="148"/>
      <c r="Q10" s="148"/>
      <c r="R10" s="148"/>
      <c r="S10" s="162"/>
      <c r="T10" s="278">
        <v>0</v>
      </c>
      <c r="U10" s="278"/>
      <c r="V10" s="163">
        <f t="shared" si="0"/>
        <v>0</v>
      </c>
    </row>
    <row r="11" spans="1:22" s="149" customFormat="1">
      <c r="A11" s="160">
        <v>5</v>
      </c>
      <c r="B11" s="1" t="s">
        <v>96</v>
      </c>
      <c r="C11" s="161"/>
      <c r="D11" s="148">
        <v>0</v>
      </c>
      <c r="E11" s="148"/>
      <c r="F11" s="148"/>
      <c r="G11" s="148"/>
      <c r="H11" s="148"/>
      <c r="I11" s="148"/>
      <c r="J11" s="148"/>
      <c r="K11" s="148"/>
      <c r="L11" s="162"/>
      <c r="M11" s="161"/>
      <c r="N11" s="148"/>
      <c r="O11" s="148"/>
      <c r="P11" s="148"/>
      <c r="Q11" s="148"/>
      <c r="R11" s="148"/>
      <c r="S11" s="162"/>
      <c r="T11" s="278">
        <v>0</v>
      </c>
      <c r="U11" s="278"/>
      <c r="V11" s="163">
        <f t="shared" si="0"/>
        <v>0</v>
      </c>
    </row>
    <row r="12" spans="1:22" s="149" customFormat="1">
      <c r="A12" s="160">
        <v>6</v>
      </c>
      <c r="B12" s="1" t="s">
        <v>97</v>
      </c>
      <c r="C12" s="161"/>
      <c r="D12" s="148">
        <v>0</v>
      </c>
      <c r="E12" s="148"/>
      <c r="F12" s="148"/>
      <c r="G12" s="148"/>
      <c r="H12" s="148"/>
      <c r="I12" s="148"/>
      <c r="J12" s="148"/>
      <c r="K12" s="148"/>
      <c r="L12" s="162"/>
      <c r="M12" s="161"/>
      <c r="N12" s="148"/>
      <c r="O12" s="148"/>
      <c r="P12" s="148"/>
      <c r="Q12" s="148"/>
      <c r="R12" s="148"/>
      <c r="S12" s="162"/>
      <c r="T12" s="278">
        <v>0</v>
      </c>
      <c r="U12" s="278"/>
      <c r="V12" s="163">
        <f t="shared" si="0"/>
        <v>0</v>
      </c>
    </row>
    <row r="13" spans="1:22" s="149" customFormat="1">
      <c r="A13" s="160">
        <v>7</v>
      </c>
      <c r="B13" s="1" t="s">
        <v>98</v>
      </c>
      <c r="C13" s="161"/>
      <c r="D13" s="148">
        <v>36649894.168507501</v>
      </c>
      <c r="E13" s="148"/>
      <c r="F13" s="148"/>
      <c r="G13" s="148"/>
      <c r="H13" s="148"/>
      <c r="I13" s="148"/>
      <c r="J13" s="148"/>
      <c r="K13" s="148"/>
      <c r="L13" s="162"/>
      <c r="M13" s="161"/>
      <c r="N13" s="148"/>
      <c r="O13" s="148"/>
      <c r="P13" s="148"/>
      <c r="Q13" s="148"/>
      <c r="R13" s="148"/>
      <c r="S13" s="162"/>
      <c r="T13" s="278">
        <v>25714546.666774198</v>
      </c>
      <c r="U13" s="278">
        <v>10935347.501733301</v>
      </c>
      <c r="V13" s="163">
        <f t="shared" si="0"/>
        <v>36649894.168507501</v>
      </c>
    </row>
    <row r="14" spans="1:22" s="149" customFormat="1">
      <c r="A14" s="160">
        <v>8</v>
      </c>
      <c r="B14" s="1" t="s">
        <v>99</v>
      </c>
      <c r="C14" s="161"/>
      <c r="D14" s="148">
        <v>508753.2529119</v>
      </c>
      <c r="E14" s="148"/>
      <c r="F14" s="148"/>
      <c r="G14" s="148"/>
      <c r="H14" s="148"/>
      <c r="I14" s="148"/>
      <c r="J14" s="148"/>
      <c r="K14" s="148"/>
      <c r="L14" s="162"/>
      <c r="M14" s="161"/>
      <c r="N14" s="148"/>
      <c r="O14" s="148"/>
      <c r="P14" s="148"/>
      <c r="Q14" s="148"/>
      <c r="R14" s="148"/>
      <c r="S14" s="162"/>
      <c r="T14" s="278">
        <v>498253.2529119</v>
      </c>
      <c r="U14" s="278">
        <v>10500</v>
      </c>
      <c r="V14" s="163">
        <f t="shared" si="0"/>
        <v>508753.2529119</v>
      </c>
    </row>
    <row r="15" spans="1:22" s="149" customFormat="1">
      <c r="A15" s="160">
        <v>9</v>
      </c>
      <c r="B15" s="1" t="s">
        <v>100</v>
      </c>
      <c r="C15" s="161"/>
      <c r="D15" s="148">
        <v>0</v>
      </c>
      <c r="E15" s="148"/>
      <c r="F15" s="148"/>
      <c r="G15" s="148"/>
      <c r="H15" s="148"/>
      <c r="I15" s="148"/>
      <c r="J15" s="148"/>
      <c r="K15" s="148"/>
      <c r="L15" s="162"/>
      <c r="M15" s="161"/>
      <c r="N15" s="148"/>
      <c r="O15" s="148"/>
      <c r="P15" s="148"/>
      <c r="Q15" s="148"/>
      <c r="R15" s="148"/>
      <c r="S15" s="162"/>
      <c r="T15" s="278">
        <v>0</v>
      </c>
      <c r="U15" s="278">
        <v>0</v>
      </c>
      <c r="V15" s="163">
        <f t="shared" si="0"/>
        <v>0</v>
      </c>
    </row>
    <row r="16" spans="1:22" s="149" customFormat="1">
      <c r="A16" s="160">
        <v>10</v>
      </c>
      <c r="B16" s="1" t="s">
        <v>101</v>
      </c>
      <c r="C16" s="161"/>
      <c r="D16" s="148">
        <v>0</v>
      </c>
      <c r="E16" s="148"/>
      <c r="F16" s="148"/>
      <c r="G16" s="148"/>
      <c r="H16" s="148"/>
      <c r="I16" s="148"/>
      <c r="J16" s="148"/>
      <c r="K16" s="148"/>
      <c r="L16" s="162"/>
      <c r="M16" s="161"/>
      <c r="N16" s="148"/>
      <c r="O16" s="148"/>
      <c r="P16" s="148"/>
      <c r="Q16" s="148"/>
      <c r="R16" s="148"/>
      <c r="S16" s="162"/>
      <c r="T16" s="278">
        <v>0</v>
      </c>
      <c r="U16" s="278"/>
      <c r="V16" s="163">
        <f t="shared" si="0"/>
        <v>0</v>
      </c>
    </row>
    <row r="17" spans="1:22" s="149" customFormat="1">
      <c r="A17" s="160">
        <v>11</v>
      </c>
      <c r="B17" s="1" t="s">
        <v>102</v>
      </c>
      <c r="C17" s="161"/>
      <c r="D17" s="148">
        <v>1657010.9759734001</v>
      </c>
      <c r="E17" s="148"/>
      <c r="F17" s="148"/>
      <c r="G17" s="148"/>
      <c r="H17" s="148"/>
      <c r="I17" s="148"/>
      <c r="J17" s="148"/>
      <c r="K17" s="148"/>
      <c r="L17" s="162"/>
      <c r="M17" s="161"/>
      <c r="N17" s="148"/>
      <c r="O17" s="148"/>
      <c r="P17" s="148"/>
      <c r="Q17" s="148"/>
      <c r="R17" s="148"/>
      <c r="S17" s="162"/>
      <c r="T17" s="278">
        <v>1657010.9759734001</v>
      </c>
      <c r="U17" s="278">
        <v>0</v>
      </c>
      <c r="V17" s="163">
        <f t="shared" si="0"/>
        <v>1657010.9759734001</v>
      </c>
    </row>
    <row r="18" spans="1:22" s="149" customFormat="1">
      <c r="A18" s="160">
        <v>12</v>
      </c>
      <c r="B18" s="1" t="s">
        <v>103</v>
      </c>
      <c r="C18" s="161"/>
      <c r="D18" s="148">
        <v>2488966.0479266997</v>
      </c>
      <c r="E18" s="148"/>
      <c r="F18" s="148"/>
      <c r="G18" s="148"/>
      <c r="H18" s="148"/>
      <c r="I18" s="148"/>
      <c r="J18" s="148"/>
      <c r="K18" s="148"/>
      <c r="L18" s="162"/>
      <c r="M18" s="161"/>
      <c r="N18" s="148"/>
      <c r="O18" s="148"/>
      <c r="P18" s="148"/>
      <c r="Q18" s="148"/>
      <c r="R18" s="148"/>
      <c r="S18" s="162"/>
      <c r="T18" s="278">
        <v>9.8764421000000002</v>
      </c>
      <c r="U18" s="278">
        <v>2488956.1714845998</v>
      </c>
      <c r="V18" s="163">
        <f t="shared" si="0"/>
        <v>2488966.0479266997</v>
      </c>
    </row>
    <row r="19" spans="1:22" s="149" customFormat="1">
      <c r="A19" s="160">
        <v>13</v>
      </c>
      <c r="B19" s="1" t="s">
        <v>104</v>
      </c>
      <c r="C19" s="161"/>
      <c r="D19" s="148">
        <v>0</v>
      </c>
      <c r="E19" s="148"/>
      <c r="F19" s="148"/>
      <c r="G19" s="148"/>
      <c r="H19" s="148"/>
      <c r="I19" s="148"/>
      <c r="J19" s="148"/>
      <c r="K19" s="148"/>
      <c r="L19" s="162"/>
      <c r="M19" s="161"/>
      <c r="N19" s="148"/>
      <c r="O19" s="148"/>
      <c r="P19" s="148"/>
      <c r="Q19" s="148"/>
      <c r="R19" s="148"/>
      <c r="S19" s="162"/>
      <c r="T19" s="278">
        <v>0</v>
      </c>
      <c r="U19" s="278"/>
      <c r="V19" s="163">
        <f t="shared" si="0"/>
        <v>0</v>
      </c>
    </row>
    <row r="20" spans="1:22" s="149" customFormat="1">
      <c r="A20" s="160">
        <v>14</v>
      </c>
      <c r="B20" s="1" t="s">
        <v>105</v>
      </c>
      <c r="C20" s="161"/>
      <c r="D20" s="148">
        <v>2415458.5432499503</v>
      </c>
      <c r="E20" s="148"/>
      <c r="F20" s="148"/>
      <c r="G20" s="148"/>
      <c r="H20" s="148"/>
      <c r="I20" s="148"/>
      <c r="J20" s="148"/>
      <c r="K20" s="148"/>
      <c r="L20" s="162"/>
      <c r="M20" s="161"/>
      <c r="N20" s="148"/>
      <c r="O20" s="148"/>
      <c r="P20" s="148"/>
      <c r="Q20" s="148"/>
      <c r="R20" s="148"/>
      <c r="S20" s="162"/>
      <c r="T20" s="278">
        <v>1705808.0312652001</v>
      </c>
      <c r="U20" s="278">
        <v>709650.51198475005</v>
      </c>
      <c r="V20" s="163">
        <f t="shared" si="0"/>
        <v>2415458.5432499503</v>
      </c>
    </row>
    <row r="21" spans="1:22" ht="13.5" thickBot="1">
      <c r="A21" s="150"/>
      <c r="B21" s="164" t="s">
        <v>106</v>
      </c>
      <c r="C21" s="165">
        <f>SUM(C7:C20)</f>
        <v>0</v>
      </c>
      <c r="D21" s="152">
        <f t="shared" ref="D21:V21" si="1">SUM(D7:D20)</f>
        <v>43720082.988569453</v>
      </c>
      <c r="E21" s="152">
        <f t="shared" si="1"/>
        <v>0</v>
      </c>
      <c r="F21" s="152">
        <f t="shared" si="1"/>
        <v>0</v>
      </c>
      <c r="G21" s="152">
        <f t="shared" si="1"/>
        <v>0</v>
      </c>
      <c r="H21" s="152">
        <f t="shared" si="1"/>
        <v>0</v>
      </c>
      <c r="I21" s="152">
        <f t="shared" si="1"/>
        <v>0</v>
      </c>
      <c r="J21" s="152">
        <f t="shared" si="1"/>
        <v>0</v>
      </c>
      <c r="K21" s="152">
        <f t="shared" si="1"/>
        <v>0</v>
      </c>
      <c r="L21" s="166">
        <f t="shared" si="1"/>
        <v>0</v>
      </c>
      <c r="M21" s="165">
        <f t="shared" si="1"/>
        <v>0</v>
      </c>
      <c r="N21" s="152">
        <f t="shared" si="1"/>
        <v>0</v>
      </c>
      <c r="O21" s="152">
        <f t="shared" si="1"/>
        <v>0</v>
      </c>
      <c r="P21" s="152">
        <f t="shared" si="1"/>
        <v>0</v>
      </c>
      <c r="Q21" s="152">
        <f t="shared" si="1"/>
        <v>0</v>
      </c>
      <c r="R21" s="152">
        <f t="shared" si="1"/>
        <v>0</v>
      </c>
      <c r="S21" s="166">
        <f>SUM(S7:S20)</f>
        <v>0</v>
      </c>
      <c r="T21" s="166">
        <f>SUM(T7:T20)</f>
        <v>29575628.803366799</v>
      </c>
      <c r="U21" s="166">
        <f t="shared" ref="U21" si="2">SUM(U7:U20)</f>
        <v>14144454.185202651</v>
      </c>
      <c r="V21" s="167">
        <f t="shared" si="1"/>
        <v>43720082.988569453</v>
      </c>
    </row>
    <row r="24" spans="1:22">
      <c r="A24" s="7"/>
      <c r="B24" s="7"/>
      <c r="C24" s="75"/>
      <c r="D24" s="75"/>
      <c r="E24" s="75"/>
    </row>
    <row r="25" spans="1:22">
      <c r="A25" s="168"/>
      <c r="B25" s="168"/>
      <c r="C25" s="7"/>
      <c r="D25" s="75"/>
      <c r="E25" s="75"/>
    </row>
    <row r="26" spans="1:22">
      <c r="A26" s="168"/>
      <c r="B26" s="76"/>
      <c r="C26" s="7"/>
      <c r="D26" s="75"/>
      <c r="E26" s="75"/>
    </row>
    <row r="27" spans="1:22">
      <c r="A27" s="168"/>
      <c r="B27" s="168"/>
      <c r="C27" s="7"/>
      <c r="D27" s="75"/>
      <c r="E27" s="75"/>
    </row>
    <row r="28" spans="1:22">
      <c r="A28" s="168"/>
      <c r="B28" s="76"/>
      <c r="C28" s="7"/>
      <c r="D28" s="75"/>
      <c r="E28" s="75"/>
    </row>
  </sheetData>
  <mergeCells count="5">
    <mergeCell ref="C5:L5"/>
    <mergeCell ref="M5:S5"/>
    <mergeCell ref="V5:V6"/>
    <mergeCell ref="T5:T6"/>
    <mergeCell ref="U5:U6"/>
  </mergeCells>
  <pageMargins left="0.7" right="0.7" top="0.75" bottom="0.75" header="0.3" footer="0.3"/>
  <pageSetup paperSize="9" scale="1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C35" sqref="C35"/>
      <selection pane="topRight" activeCell="C35" sqref="C35"/>
      <selection pane="bottomLeft" activeCell="C35" sqref="C35"/>
      <selection pane="bottomRight" activeCell="H35" sqref="H35"/>
    </sheetView>
  </sheetViews>
  <sheetFormatPr defaultColWidth="9.140625" defaultRowHeight="12.75"/>
  <cols>
    <col min="1" max="1" width="10.42578125" style="4" bestFit="1" customWidth="1"/>
    <col min="2" max="2" width="101.85546875" style="4" customWidth="1"/>
    <col min="3" max="3" width="26.140625" style="279" bestFit="1" customWidth="1"/>
    <col min="4" max="4" width="14.85546875" style="279" bestFit="1" customWidth="1"/>
    <col min="5" max="5" width="17.7109375" style="279" customWidth="1"/>
    <col min="6" max="6" width="15.85546875" style="279" customWidth="1"/>
    <col min="7" max="7" width="17.42578125" style="279" customWidth="1"/>
    <col min="8" max="8" width="15.28515625" style="279" customWidth="1"/>
    <col min="9" max="16384" width="9.140625" style="47"/>
  </cols>
  <sheetData>
    <row r="1" spans="1:9">
      <c r="A1" s="2" t="s">
        <v>30</v>
      </c>
      <c r="B1" s="535" t="str">
        <f>'Info '!C2</f>
        <v>JSC "BasisBank"</v>
      </c>
      <c r="C1" s="3"/>
    </row>
    <row r="2" spans="1:9">
      <c r="A2" s="2" t="s">
        <v>31</v>
      </c>
      <c r="B2" s="536">
        <f>'1. key ratios '!$B$2</f>
        <v>44561</v>
      </c>
      <c r="C2" s="418"/>
    </row>
    <row r="4" spans="1:9" ht="13.5" thickBot="1">
      <c r="A4" s="2" t="s">
        <v>250</v>
      </c>
      <c r="B4" s="153" t="s">
        <v>372</v>
      </c>
    </row>
    <row r="5" spans="1:9">
      <c r="A5" s="154"/>
      <c r="B5" s="169"/>
      <c r="C5" s="280" t="s">
        <v>0</v>
      </c>
      <c r="D5" s="280" t="s">
        <v>1</v>
      </c>
      <c r="E5" s="280" t="s">
        <v>2</v>
      </c>
      <c r="F5" s="280" t="s">
        <v>3</v>
      </c>
      <c r="G5" s="281" t="s">
        <v>4</v>
      </c>
      <c r="H5" s="282" t="s">
        <v>5</v>
      </c>
      <c r="I5" s="170"/>
    </row>
    <row r="6" spans="1:9" s="170" customFormat="1" ht="12.75" customHeight="1">
      <c r="A6" s="171"/>
      <c r="B6" s="658" t="s">
        <v>249</v>
      </c>
      <c r="C6" s="660" t="s">
        <v>364</v>
      </c>
      <c r="D6" s="662" t="s">
        <v>363</v>
      </c>
      <c r="E6" s="663"/>
      <c r="F6" s="660" t="s">
        <v>368</v>
      </c>
      <c r="G6" s="660" t="s">
        <v>369</v>
      </c>
      <c r="H6" s="656" t="s">
        <v>367</v>
      </c>
    </row>
    <row r="7" spans="1:9" ht="38.25">
      <c r="A7" s="173"/>
      <c r="B7" s="659"/>
      <c r="C7" s="661"/>
      <c r="D7" s="283" t="s">
        <v>366</v>
      </c>
      <c r="E7" s="283" t="s">
        <v>365</v>
      </c>
      <c r="F7" s="661"/>
      <c r="G7" s="661"/>
      <c r="H7" s="657"/>
      <c r="I7" s="170"/>
    </row>
    <row r="8" spans="1:9">
      <c r="A8" s="171">
        <v>1</v>
      </c>
      <c r="B8" s="1" t="s">
        <v>93</v>
      </c>
      <c r="C8" s="284">
        <v>422227612.11940002</v>
      </c>
      <c r="D8" s="284">
        <v>0</v>
      </c>
      <c r="E8" s="284">
        <v>0</v>
      </c>
      <c r="F8" s="284">
        <v>177965070.2694</v>
      </c>
      <c r="G8" s="284">
        <v>177965070.2694</v>
      </c>
      <c r="H8" s="286">
        <f>G8/(C8+E8)</f>
        <v>0.42149083849843999</v>
      </c>
    </row>
    <row r="9" spans="1:9" ht="15" customHeight="1">
      <c r="A9" s="171">
        <v>2</v>
      </c>
      <c r="B9" s="1" t="s">
        <v>94</v>
      </c>
      <c r="C9" s="284">
        <v>0</v>
      </c>
      <c r="D9" s="284">
        <v>0</v>
      </c>
      <c r="E9" s="284">
        <v>0</v>
      </c>
      <c r="F9" s="284">
        <v>0</v>
      </c>
      <c r="G9" s="284">
        <v>0</v>
      </c>
      <c r="H9" s="286">
        <f>IFERROR(G9/(C9+E9),0)</f>
        <v>0</v>
      </c>
    </row>
    <row r="10" spans="1:9">
      <c r="A10" s="171">
        <v>3</v>
      </c>
      <c r="B10" s="1" t="s">
        <v>266</v>
      </c>
      <c r="C10" s="284">
        <v>50295738.720100001</v>
      </c>
      <c r="D10" s="284">
        <v>0</v>
      </c>
      <c r="E10" s="284">
        <v>0</v>
      </c>
      <c r="F10" s="284">
        <v>50295738.720100001</v>
      </c>
      <c r="G10" s="284">
        <v>50295738.720100001</v>
      </c>
      <c r="H10" s="286">
        <f t="shared" ref="H10:H21" si="0">G10/(C10+E10)</f>
        <v>1</v>
      </c>
    </row>
    <row r="11" spans="1:9">
      <c r="A11" s="171">
        <v>4</v>
      </c>
      <c r="B11" s="1" t="s">
        <v>95</v>
      </c>
      <c r="C11" s="284">
        <v>0</v>
      </c>
      <c r="D11" s="284">
        <v>0</v>
      </c>
      <c r="E11" s="284">
        <v>0</v>
      </c>
      <c r="F11" s="284">
        <v>0</v>
      </c>
      <c r="G11" s="284">
        <v>0</v>
      </c>
      <c r="H11" s="286">
        <f>IFERROR(G11/(C11+E11),0)</f>
        <v>0</v>
      </c>
    </row>
    <row r="12" spans="1:9">
      <c r="A12" s="171">
        <v>5</v>
      </c>
      <c r="B12" s="1" t="s">
        <v>96</v>
      </c>
      <c r="C12" s="284">
        <v>0</v>
      </c>
      <c r="D12" s="284">
        <v>0</v>
      </c>
      <c r="E12" s="284">
        <v>0</v>
      </c>
      <c r="F12" s="284">
        <v>0</v>
      </c>
      <c r="G12" s="284">
        <v>0</v>
      </c>
      <c r="H12" s="286">
        <f>IFERROR(G12/(C12+E12),0)</f>
        <v>0</v>
      </c>
    </row>
    <row r="13" spans="1:9">
      <c r="A13" s="171">
        <v>6</v>
      </c>
      <c r="B13" s="1" t="s">
        <v>97</v>
      </c>
      <c r="C13" s="284">
        <v>104807110.089</v>
      </c>
      <c r="D13" s="284">
        <v>0</v>
      </c>
      <c r="E13" s="284">
        <v>0</v>
      </c>
      <c r="F13" s="284">
        <v>22338955.890190002</v>
      </c>
      <c r="G13" s="284">
        <v>22338955.890190002</v>
      </c>
      <c r="H13" s="286">
        <f t="shared" si="0"/>
        <v>0.21314351546588994</v>
      </c>
    </row>
    <row r="14" spans="1:9">
      <c r="A14" s="171">
        <v>7</v>
      </c>
      <c r="B14" s="1" t="s">
        <v>98</v>
      </c>
      <c r="C14" s="284">
        <v>839956261.15785289</v>
      </c>
      <c r="D14" s="284">
        <v>194141950.23630008</v>
      </c>
      <c r="E14" s="284">
        <v>112349059.40045999</v>
      </c>
      <c r="F14" s="284">
        <v>952057286.94760036</v>
      </c>
      <c r="G14" s="284">
        <v>915407392.77909291</v>
      </c>
      <c r="H14" s="286">
        <f t="shared" si="0"/>
        <v>0.96125409888754199</v>
      </c>
    </row>
    <row r="15" spans="1:9">
      <c r="A15" s="171">
        <v>8</v>
      </c>
      <c r="B15" s="1" t="s">
        <v>99</v>
      </c>
      <c r="C15" s="284">
        <v>65050063.961754397</v>
      </c>
      <c r="D15" s="284">
        <v>859526.93999999901</v>
      </c>
      <c r="E15" s="284">
        <v>524833.71999999951</v>
      </c>
      <c r="F15" s="284">
        <v>49225113.375065804</v>
      </c>
      <c r="G15" s="284">
        <v>48716360.122153901</v>
      </c>
      <c r="H15" s="286">
        <f t="shared" si="0"/>
        <v>0.74291172147278506</v>
      </c>
    </row>
    <row r="16" spans="1:9">
      <c r="A16" s="171">
        <v>9</v>
      </c>
      <c r="B16" s="1" t="s">
        <v>100</v>
      </c>
      <c r="C16" s="284">
        <v>120323340.2844846</v>
      </c>
      <c r="D16" s="284">
        <v>0</v>
      </c>
      <c r="E16" s="284">
        <v>0</v>
      </c>
      <c r="F16" s="284">
        <v>42113169.099569604</v>
      </c>
      <c r="G16" s="284">
        <v>42113169.099569604</v>
      </c>
      <c r="H16" s="286">
        <f t="shared" si="0"/>
        <v>0.35</v>
      </c>
    </row>
    <row r="17" spans="1:8">
      <c r="A17" s="171">
        <v>10</v>
      </c>
      <c r="B17" s="1" t="s">
        <v>101</v>
      </c>
      <c r="C17" s="284">
        <v>23059755.997865599</v>
      </c>
      <c r="D17" s="284">
        <v>0</v>
      </c>
      <c r="E17" s="284">
        <v>0</v>
      </c>
      <c r="F17" s="284">
        <v>23042980.719093699</v>
      </c>
      <c r="G17" s="284">
        <v>23042980.719093699</v>
      </c>
      <c r="H17" s="286">
        <f t="shared" si="0"/>
        <v>0.99927253008342964</v>
      </c>
    </row>
    <row r="18" spans="1:8">
      <c r="A18" s="171">
        <v>11</v>
      </c>
      <c r="B18" s="1" t="s">
        <v>102</v>
      </c>
      <c r="C18" s="284">
        <v>40774213.629769303</v>
      </c>
      <c r="D18" s="284">
        <v>325545.44</v>
      </c>
      <c r="E18" s="284">
        <v>183088.86000000013</v>
      </c>
      <c r="F18" s="284">
        <v>51073538.627619654</v>
      </c>
      <c r="G18" s="284">
        <v>49416527.651646256</v>
      </c>
      <c r="H18" s="286">
        <f t="shared" si="0"/>
        <v>1.2065376537917745</v>
      </c>
    </row>
    <row r="19" spans="1:8">
      <c r="A19" s="171">
        <v>12</v>
      </c>
      <c r="B19" s="1" t="s">
        <v>103</v>
      </c>
      <c r="C19" s="284">
        <v>15271993.6303</v>
      </c>
      <c r="D19" s="284">
        <v>42447879.452199988</v>
      </c>
      <c r="E19" s="284">
        <v>24893648.905849997</v>
      </c>
      <c r="F19" s="284">
        <v>40133486.88865</v>
      </c>
      <c r="G19" s="284">
        <v>37644520.840723291</v>
      </c>
      <c r="H19" s="286">
        <f t="shared" si="0"/>
        <v>0.93723188436092775</v>
      </c>
    </row>
    <row r="20" spans="1:8">
      <c r="A20" s="171">
        <v>13</v>
      </c>
      <c r="B20" s="1" t="s">
        <v>244</v>
      </c>
      <c r="C20" s="284">
        <v>0</v>
      </c>
      <c r="D20" s="284">
        <v>0</v>
      </c>
      <c r="E20" s="284">
        <v>0</v>
      </c>
      <c r="F20" s="284">
        <v>0</v>
      </c>
      <c r="G20" s="284">
        <v>0</v>
      </c>
      <c r="H20" s="286">
        <f>IFERROR(G20/(C20+E20),0)</f>
        <v>0</v>
      </c>
    </row>
    <row r="21" spans="1:8">
      <c r="A21" s="171">
        <v>14</v>
      </c>
      <c r="B21" s="1" t="s">
        <v>105</v>
      </c>
      <c r="C21" s="284">
        <v>187076864.9688558</v>
      </c>
      <c r="D21" s="284">
        <v>14791578.9717</v>
      </c>
      <c r="E21" s="284">
        <v>8971441.5938900001</v>
      </c>
      <c r="F21" s="284">
        <v>187010186.39479479</v>
      </c>
      <c r="G21" s="284">
        <v>184594727.85154486</v>
      </c>
      <c r="H21" s="286">
        <f t="shared" si="0"/>
        <v>0.94157777278461108</v>
      </c>
    </row>
    <row r="22" spans="1:8" ht="13.5" thickBot="1">
      <c r="A22" s="174"/>
      <c r="B22" s="175" t="s">
        <v>106</v>
      </c>
      <c r="C22" s="285">
        <f>SUM(C8:C21)</f>
        <v>1868842954.5593827</v>
      </c>
      <c r="D22" s="285">
        <f>SUM(D8:D21)</f>
        <v>252566481.04020008</v>
      </c>
      <c r="E22" s="285">
        <f>SUM(E8:E21)</f>
        <v>146922072.48019999</v>
      </c>
      <c r="F22" s="285">
        <f>SUM(F8:F21)</f>
        <v>1595255526.9320838</v>
      </c>
      <c r="G22" s="285">
        <f>SUM(G8:G21)</f>
        <v>1551535443.9435146</v>
      </c>
      <c r="H22" s="287">
        <f>G22/(C22+E22)</f>
        <v>0.76970054700380897</v>
      </c>
    </row>
  </sheetData>
  <mergeCells count="6">
    <mergeCell ref="H6:H7"/>
    <mergeCell ref="B6:B7"/>
    <mergeCell ref="C6:C7"/>
    <mergeCell ref="D6:E6"/>
    <mergeCell ref="F6:F7"/>
    <mergeCell ref="G6:G7"/>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C35" sqref="C35"/>
      <selection pane="topRight" activeCell="C35" sqref="C35"/>
      <selection pane="bottomLeft" activeCell="C35" sqref="C35"/>
      <selection pane="bottomRight" activeCell="F23" sqref="F23:K25"/>
    </sheetView>
  </sheetViews>
  <sheetFormatPr defaultColWidth="9.140625" defaultRowHeight="12.75"/>
  <cols>
    <col min="1" max="1" width="10.42578125" style="279" bestFit="1" customWidth="1"/>
    <col min="2" max="2" width="85.5703125" style="279" customWidth="1"/>
    <col min="3" max="3" width="14" style="279" bestFit="1" customWidth="1"/>
    <col min="4" max="4" width="14.42578125" style="279" bestFit="1" customWidth="1"/>
    <col min="5" max="5" width="15.140625" style="279" bestFit="1" customWidth="1"/>
    <col min="6" max="6" width="13.42578125" style="279" bestFit="1" customWidth="1"/>
    <col min="7" max="7" width="14" style="279" bestFit="1" customWidth="1"/>
    <col min="8" max="8" width="14.7109375" style="279" bestFit="1" customWidth="1"/>
    <col min="9" max="9" width="12.7109375" style="279" customWidth="1"/>
    <col min="10" max="10" width="13.42578125" style="279" bestFit="1" customWidth="1"/>
    <col min="11" max="11" width="14.7109375" style="279" bestFit="1" customWidth="1"/>
    <col min="12" max="16384" width="9.140625" style="279"/>
  </cols>
  <sheetData>
    <row r="1" spans="1:11">
      <c r="A1" s="616" t="s">
        <v>30</v>
      </c>
      <c r="B1" s="551" t="str">
        <f>'Info '!C2</f>
        <v>JSC "BasisBank"</v>
      </c>
    </row>
    <row r="2" spans="1:11">
      <c r="A2" s="616" t="s">
        <v>31</v>
      </c>
      <c r="B2" s="534">
        <f>'1. key ratios '!$B$2</f>
        <v>44561</v>
      </c>
      <c r="C2" s="301"/>
      <c r="D2" s="301"/>
    </row>
    <row r="3" spans="1:11">
      <c r="B3" s="301"/>
      <c r="C3" s="301"/>
      <c r="D3" s="301"/>
    </row>
    <row r="4" spans="1:11" ht="13.5" thickBot="1">
      <c r="A4" s="279" t="s">
        <v>246</v>
      </c>
      <c r="B4" s="328" t="s">
        <v>373</v>
      </c>
      <c r="C4" s="301"/>
      <c r="D4" s="301"/>
    </row>
    <row r="5" spans="1:11" ht="30" customHeight="1">
      <c r="A5" s="664"/>
      <c r="B5" s="665"/>
      <c r="C5" s="666" t="s">
        <v>425</v>
      </c>
      <c r="D5" s="666"/>
      <c r="E5" s="666"/>
      <c r="F5" s="666" t="s">
        <v>426</v>
      </c>
      <c r="G5" s="666"/>
      <c r="H5" s="666"/>
      <c r="I5" s="666" t="s">
        <v>427</v>
      </c>
      <c r="J5" s="666"/>
      <c r="K5" s="667"/>
    </row>
    <row r="6" spans="1:11">
      <c r="A6" s="302"/>
      <c r="B6" s="303"/>
      <c r="C6" s="54" t="s">
        <v>69</v>
      </c>
      <c r="D6" s="54" t="s">
        <v>70</v>
      </c>
      <c r="E6" s="54" t="s">
        <v>71</v>
      </c>
      <c r="F6" s="54" t="s">
        <v>69</v>
      </c>
      <c r="G6" s="54" t="s">
        <v>70</v>
      </c>
      <c r="H6" s="54" t="s">
        <v>71</v>
      </c>
      <c r="I6" s="54" t="s">
        <v>69</v>
      </c>
      <c r="J6" s="54" t="s">
        <v>70</v>
      </c>
      <c r="K6" s="54" t="s">
        <v>71</v>
      </c>
    </row>
    <row r="7" spans="1:11">
      <c r="A7" s="304" t="s">
        <v>376</v>
      </c>
      <c r="B7" s="305"/>
      <c r="C7" s="305"/>
      <c r="D7" s="305"/>
      <c r="E7" s="305"/>
      <c r="F7" s="305"/>
      <c r="G7" s="305"/>
      <c r="H7" s="305"/>
      <c r="I7" s="305"/>
      <c r="J7" s="305"/>
      <c r="K7" s="306"/>
    </row>
    <row r="8" spans="1:11">
      <c r="A8" s="307">
        <v>1</v>
      </c>
      <c r="B8" s="308" t="s">
        <v>374</v>
      </c>
      <c r="C8" s="309"/>
      <c r="D8" s="309"/>
      <c r="E8" s="309"/>
      <c r="F8" s="562">
        <v>119037080.69891319</v>
      </c>
      <c r="G8" s="562">
        <v>261789391.54108694</v>
      </c>
      <c r="H8" s="562">
        <v>380826472.24000013</v>
      </c>
      <c r="I8" s="562">
        <v>117077453.04913069</v>
      </c>
      <c r="J8" s="562">
        <v>192272183.08674473</v>
      </c>
      <c r="K8" s="563">
        <v>309349636.1358754</v>
      </c>
    </row>
    <row r="9" spans="1:11">
      <c r="A9" s="304" t="s">
        <v>377</v>
      </c>
      <c r="B9" s="305"/>
      <c r="C9" s="305"/>
      <c r="D9" s="305"/>
      <c r="E9" s="305"/>
      <c r="F9" s="305"/>
      <c r="G9" s="305"/>
      <c r="H9" s="305"/>
      <c r="I9" s="305"/>
      <c r="J9" s="305"/>
      <c r="K9" s="306"/>
    </row>
    <row r="10" spans="1:11">
      <c r="A10" s="310">
        <v>2</v>
      </c>
      <c r="B10" s="311" t="s">
        <v>385</v>
      </c>
      <c r="C10" s="450">
        <v>64452114.846168801</v>
      </c>
      <c r="D10" s="560">
        <v>326309236.57673097</v>
      </c>
      <c r="E10" s="560">
        <v>390761351.42289978</v>
      </c>
      <c r="F10" s="560">
        <v>11946552.506871833</v>
      </c>
      <c r="G10" s="560">
        <v>47881991.685288154</v>
      </c>
      <c r="H10" s="560">
        <v>59828544.192159988</v>
      </c>
      <c r="I10" s="560">
        <v>2407540.32264918</v>
      </c>
      <c r="J10" s="560">
        <v>8094443.1031449148</v>
      </c>
      <c r="K10" s="561">
        <v>10501983.425794095</v>
      </c>
    </row>
    <row r="11" spans="1:11">
      <c r="A11" s="310">
        <v>3</v>
      </c>
      <c r="B11" s="311" t="s">
        <v>379</v>
      </c>
      <c r="C11" s="450">
        <v>270176906.66660285</v>
      </c>
      <c r="D11" s="560">
        <v>536349938.6834321</v>
      </c>
      <c r="E11" s="560">
        <v>806526845.35003495</v>
      </c>
      <c r="F11" s="560">
        <v>80834897.061416015</v>
      </c>
      <c r="G11" s="560">
        <v>94930739.492128223</v>
      </c>
      <c r="H11" s="560">
        <v>175765636.55354422</v>
      </c>
      <c r="I11" s="560">
        <v>67571608.792541549</v>
      </c>
      <c r="J11" s="560">
        <v>81337631.132224947</v>
      </c>
      <c r="K11" s="561">
        <v>148909239.92476648</v>
      </c>
    </row>
    <row r="12" spans="1:11">
      <c r="A12" s="310">
        <v>4</v>
      </c>
      <c r="B12" s="311" t="s">
        <v>380</v>
      </c>
      <c r="C12" s="450">
        <v>188349999.99999988</v>
      </c>
      <c r="D12" s="560">
        <v>0</v>
      </c>
      <c r="E12" s="560">
        <v>188349999.99999988</v>
      </c>
      <c r="F12" s="560">
        <v>0</v>
      </c>
      <c r="G12" s="560">
        <v>0</v>
      </c>
      <c r="H12" s="560">
        <v>0</v>
      </c>
      <c r="I12" s="560">
        <v>0</v>
      </c>
      <c r="J12" s="560">
        <v>0</v>
      </c>
      <c r="K12" s="561">
        <v>0</v>
      </c>
    </row>
    <row r="13" spans="1:11">
      <c r="A13" s="310">
        <v>5</v>
      </c>
      <c r="B13" s="311" t="s">
        <v>388</v>
      </c>
      <c r="C13" s="450">
        <v>134517175.53133529</v>
      </c>
      <c r="D13" s="560">
        <v>76672663.314358696</v>
      </c>
      <c r="E13" s="560">
        <v>211189838.84569401</v>
      </c>
      <c r="F13" s="560">
        <v>29278248.853441171</v>
      </c>
      <c r="G13" s="560">
        <v>18916625.141725797</v>
      </c>
      <c r="H13" s="560">
        <v>48194873.995166972</v>
      </c>
      <c r="I13" s="560">
        <v>11211564.607582726</v>
      </c>
      <c r="J13" s="560">
        <v>6818147.4669445707</v>
      </c>
      <c r="K13" s="561">
        <v>18029712.074527297</v>
      </c>
    </row>
    <row r="14" spans="1:11">
      <c r="A14" s="310">
        <v>6</v>
      </c>
      <c r="B14" s="311" t="s">
        <v>420</v>
      </c>
      <c r="C14" s="450"/>
      <c r="D14" s="560"/>
      <c r="E14" s="560"/>
      <c r="F14" s="560"/>
      <c r="G14" s="560"/>
      <c r="H14" s="560"/>
      <c r="I14" s="560"/>
      <c r="J14" s="560"/>
      <c r="K14" s="561"/>
    </row>
    <row r="15" spans="1:11">
      <c r="A15" s="310">
        <v>7</v>
      </c>
      <c r="B15" s="311" t="s">
        <v>421</v>
      </c>
      <c r="C15" s="450">
        <v>18894634.331955198</v>
      </c>
      <c r="D15" s="560">
        <v>10823056.7587687</v>
      </c>
      <c r="E15" s="560">
        <v>29717691.090723898</v>
      </c>
      <c r="F15" s="560">
        <v>2533500.0279346998</v>
      </c>
      <c r="G15" s="560">
        <v>0</v>
      </c>
      <c r="H15" s="560">
        <v>2533500.0279346998</v>
      </c>
      <c r="I15" s="560">
        <v>2533500.0279346998</v>
      </c>
      <c r="J15" s="560">
        <v>0</v>
      </c>
      <c r="K15" s="561">
        <v>2533500.0279346998</v>
      </c>
    </row>
    <row r="16" spans="1:11">
      <c r="A16" s="310">
        <v>8</v>
      </c>
      <c r="B16" s="312" t="s">
        <v>381</v>
      </c>
      <c r="C16" s="450">
        <v>676390831.37606204</v>
      </c>
      <c r="D16" s="560">
        <v>950154895.33329046</v>
      </c>
      <c r="E16" s="560">
        <v>1626545726.7093525</v>
      </c>
      <c r="F16" s="560">
        <v>124593198.44966373</v>
      </c>
      <c r="G16" s="560">
        <v>161729356.31914219</v>
      </c>
      <c r="H16" s="560">
        <v>286322554.76880592</v>
      </c>
      <c r="I16" s="560">
        <v>83724213.750708163</v>
      </c>
      <c r="J16" s="560">
        <v>96250221.702314436</v>
      </c>
      <c r="K16" s="561">
        <v>179974435.45302257</v>
      </c>
    </row>
    <row r="17" spans="1:11">
      <c r="A17" s="304" t="s">
        <v>378</v>
      </c>
      <c r="B17" s="305"/>
      <c r="C17" s="305"/>
      <c r="D17" s="305"/>
      <c r="E17" s="305"/>
      <c r="F17" s="305"/>
      <c r="G17" s="305"/>
      <c r="H17" s="305"/>
      <c r="I17" s="305"/>
      <c r="J17" s="305"/>
      <c r="K17" s="306"/>
    </row>
    <row r="18" spans="1:11">
      <c r="A18" s="310">
        <v>9</v>
      </c>
      <c r="B18" s="311" t="s">
        <v>384</v>
      </c>
      <c r="C18" s="450">
        <v>6383943.4782607006</v>
      </c>
      <c r="D18" s="560">
        <v>0</v>
      </c>
      <c r="E18" s="560">
        <v>6383943.4782607006</v>
      </c>
      <c r="F18" s="560"/>
      <c r="G18" s="560"/>
      <c r="H18" s="560"/>
      <c r="I18" s="560">
        <v>6383943.4782607006</v>
      </c>
      <c r="J18" s="560">
        <v>0</v>
      </c>
      <c r="K18" s="561">
        <v>6383943.4782607006</v>
      </c>
    </row>
    <row r="19" spans="1:11">
      <c r="A19" s="310">
        <v>10</v>
      </c>
      <c r="B19" s="311" t="s">
        <v>422</v>
      </c>
      <c r="C19" s="450">
        <v>456025097.15513241</v>
      </c>
      <c r="D19" s="560">
        <v>633691422.12237024</v>
      </c>
      <c r="E19" s="560">
        <v>1089716519.2775025</v>
      </c>
      <c r="F19" s="560">
        <v>15526247.55240695</v>
      </c>
      <c r="G19" s="560">
        <v>5150493.8759164503</v>
      </c>
      <c r="H19" s="560">
        <v>20676741.428323399</v>
      </c>
      <c r="I19" s="560">
        <v>17485875.202189449</v>
      </c>
      <c r="J19" s="560">
        <v>75310909.522659555</v>
      </c>
      <c r="K19" s="561">
        <v>92796784.724849001</v>
      </c>
    </row>
    <row r="20" spans="1:11">
      <c r="A20" s="310">
        <v>11</v>
      </c>
      <c r="B20" s="311" t="s">
        <v>383</v>
      </c>
      <c r="C20" s="450">
        <v>15307282.452281699</v>
      </c>
      <c r="D20" s="560">
        <v>12134923.655062798</v>
      </c>
      <c r="E20" s="560">
        <v>27442206.107344497</v>
      </c>
      <c r="F20" s="560">
        <v>710806.44251059997</v>
      </c>
      <c r="G20" s="560">
        <v>31158.448754500001</v>
      </c>
      <c r="H20" s="560">
        <v>741964.89126509998</v>
      </c>
      <c r="I20" s="560">
        <v>710806.44251059997</v>
      </c>
      <c r="J20" s="560">
        <v>31158.448754500001</v>
      </c>
      <c r="K20" s="561">
        <v>741964.89126509998</v>
      </c>
    </row>
    <row r="21" spans="1:11" ht="13.5" thickBot="1">
      <c r="A21" s="313">
        <v>12</v>
      </c>
      <c r="B21" s="314" t="s">
        <v>382</v>
      </c>
      <c r="C21" s="564">
        <v>477716323.08567482</v>
      </c>
      <c r="D21" s="565">
        <v>645826345.77743304</v>
      </c>
      <c r="E21" s="564">
        <v>1123542668.8631077</v>
      </c>
      <c r="F21" s="565">
        <v>16237053.994917549</v>
      </c>
      <c r="G21" s="565">
        <v>5181652.32467095</v>
      </c>
      <c r="H21" s="565">
        <v>21418706.319588497</v>
      </c>
      <c r="I21" s="565">
        <v>18196681.64470005</v>
      </c>
      <c r="J21" s="565">
        <v>75342067.971414059</v>
      </c>
      <c r="K21" s="566">
        <v>93538749.616114095</v>
      </c>
    </row>
    <row r="22" spans="1:11" ht="38.25" customHeight="1" thickBot="1">
      <c r="A22" s="315"/>
      <c r="B22" s="316"/>
      <c r="C22" s="316"/>
      <c r="D22" s="316"/>
      <c r="E22" s="316"/>
      <c r="F22" s="668" t="s">
        <v>424</v>
      </c>
      <c r="G22" s="666"/>
      <c r="H22" s="666"/>
      <c r="I22" s="668" t="s">
        <v>389</v>
      </c>
      <c r="J22" s="666"/>
      <c r="K22" s="667"/>
    </row>
    <row r="23" spans="1:11">
      <c r="A23" s="317">
        <v>13</v>
      </c>
      <c r="B23" s="318" t="s">
        <v>374</v>
      </c>
      <c r="C23" s="319"/>
      <c r="D23" s="319"/>
      <c r="E23" s="319"/>
      <c r="F23" s="567">
        <v>119037080.69891319</v>
      </c>
      <c r="G23" s="567">
        <v>261789391.54108694</v>
      </c>
      <c r="H23" s="567">
        <v>380826472.24000013</v>
      </c>
      <c r="I23" s="567">
        <v>117077453.04913069</v>
      </c>
      <c r="J23" s="567">
        <v>192272183.08674473</v>
      </c>
      <c r="K23" s="568">
        <v>309349636.1358754</v>
      </c>
    </row>
    <row r="24" spans="1:11" ht="13.5" thickBot="1">
      <c r="A24" s="320">
        <v>14</v>
      </c>
      <c r="B24" s="321" t="s">
        <v>386</v>
      </c>
      <c r="C24" s="322"/>
      <c r="D24" s="323"/>
      <c r="E24" s="324"/>
      <c r="F24" s="569">
        <v>108356144.45474599</v>
      </c>
      <c r="G24" s="569">
        <v>156547703.99447122</v>
      </c>
      <c r="H24" s="569">
        <v>264903848.44921699</v>
      </c>
      <c r="I24" s="569">
        <v>65527532.106008098</v>
      </c>
      <c r="J24" s="569">
        <v>24062555.425578609</v>
      </c>
      <c r="K24" s="570">
        <v>86435685.836908489</v>
      </c>
    </row>
    <row r="25" spans="1:11" ht="13.5" thickBot="1">
      <c r="A25" s="325">
        <v>15</v>
      </c>
      <c r="B25" s="326" t="s">
        <v>387</v>
      </c>
      <c r="C25" s="327"/>
      <c r="D25" s="327"/>
      <c r="E25" s="327"/>
      <c r="F25" s="571">
        <v>1.0985725017987142</v>
      </c>
      <c r="G25" s="571">
        <v>1.6722659282842789</v>
      </c>
      <c r="H25" s="571">
        <v>1.4376026413712366</v>
      </c>
      <c r="I25" s="571">
        <v>1.7866910180552349</v>
      </c>
      <c r="J25" s="571">
        <v>7.9905138787694385</v>
      </c>
      <c r="K25" s="572">
        <v>3.5789573847955922</v>
      </c>
    </row>
    <row r="27" spans="1:11" ht="38.25">
      <c r="B27" s="300" t="s">
        <v>423</v>
      </c>
    </row>
  </sheetData>
  <mergeCells count="6">
    <mergeCell ref="A5:B5"/>
    <mergeCell ref="C5:E5"/>
    <mergeCell ref="F5:H5"/>
    <mergeCell ref="I5:K5"/>
    <mergeCell ref="F22:H22"/>
    <mergeCell ref="I22:K22"/>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workbookViewId="0">
      <pane xSplit="1" ySplit="5" topLeftCell="B6" activePane="bottomRight" state="frozen"/>
      <selection activeCell="C35" sqref="C35"/>
      <selection pane="topRight" activeCell="C35" sqref="C35"/>
      <selection pane="bottomLeft" activeCell="C35" sqref="C35"/>
      <selection pane="bottomRight" activeCell="L1" sqref="L1"/>
    </sheetView>
  </sheetViews>
  <sheetFormatPr defaultColWidth="9.140625" defaultRowHeight="12.75"/>
  <cols>
    <col min="1" max="1" width="10.42578125" style="4" bestFit="1" customWidth="1"/>
    <col min="2" max="2" width="57.140625" style="4" customWidth="1"/>
    <col min="3" max="3" width="12.42578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7"/>
  </cols>
  <sheetData>
    <row r="1" spans="1:14">
      <c r="A1" s="617" t="s">
        <v>30</v>
      </c>
      <c r="B1" s="551" t="str">
        <f>'Info '!C2</f>
        <v>JSC "BasisBank"</v>
      </c>
    </row>
    <row r="2" spans="1:14" ht="14.25" customHeight="1">
      <c r="A2" s="617" t="s">
        <v>31</v>
      </c>
      <c r="B2" s="534">
        <f>'1. key ratios '!$B$2</f>
        <v>44561</v>
      </c>
    </row>
    <row r="3" spans="1:14" ht="14.25" customHeight="1"/>
    <row r="4" spans="1:14" ht="13.5" thickBot="1">
      <c r="A4" s="4" t="s">
        <v>262</v>
      </c>
      <c r="B4" s="242" t="s">
        <v>28</v>
      </c>
    </row>
    <row r="5" spans="1:14" s="181" customFormat="1">
      <c r="A5" s="177"/>
      <c r="B5" s="178"/>
      <c r="C5" s="179" t="s">
        <v>0</v>
      </c>
      <c r="D5" s="179" t="s">
        <v>1</v>
      </c>
      <c r="E5" s="179" t="s">
        <v>2</v>
      </c>
      <c r="F5" s="179" t="s">
        <v>3</v>
      </c>
      <c r="G5" s="179" t="s">
        <v>4</v>
      </c>
      <c r="H5" s="179" t="s">
        <v>5</v>
      </c>
      <c r="I5" s="179" t="s">
        <v>8</v>
      </c>
      <c r="J5" s="179" t="s">
        <v>9</v>
      </c>
      <c r="K5" s="179" t="s">
        <v>10</v>
      </c>
      <c r="L5" s="179" t="s">
        <v>11</v>
      </c>
      <c r="M5" s="179" t="s">
        <v>12</v>
      </c>
      <c r="N5" s="180" t="s">
        <v>13</v>
      </c>
    </row>
    <row r="6" spans="1:14" ht="25.5">
      <c r="A6" s="182"/>
      <c r="B6" s="183"/>
      <c r="C6" s="184" t="s">
        <v>261</v>
      </c>
      <c r="D6" s="185" t="s">
        <v>260</v>
      </c>
      <c r="E6" s="186" t="s">
        <v>259</v>
      </c>
      <c r="F6" s="187">
        <v>0</v>
      </c>
      <c r="G6" s="187">
        <v>0.2</v>
      </c>
      <c r="H6" s="187">
        <v>0.35</v>
      </c>
      <c r="I6" s="187">
        <v>0.5</v>
      </c>
      <c r="J6" s="187">
        <v>0.75</v>
      </c>
      <c r="K6" s="187">
        <v>1</v>
      </c>
      <c r="L6" s="187">
        <v>1.5</v>
      </c>
      <c r="M6" s="187">
        <v>2.5</v>
      </c>
      <c r="N6" s="241" t="s">
        <v>272</v>
      </c>
    </row>
    <row r="7" spans="1:14" ht="15">
      <c r="A7" s="188">
        <v>1</v>
      </c>
      <c r="B7" s="189" t="s">
        <v>258</v>
      </c>
      <c r="C7" s="190">
        <f>SUM(C8:C13)</f>
        <v>0</v>
      </c>
      <c r="D7" s="183"/>
      <c r="E7" s="191">
        <f t="shared" ref="E7:M7" si="0">SUM(E8:E13)</f>
        <v>0</v>
      </c>
      <c r="F7" s="192">
        <f>SUM(F8:F13)</f>
        <v>0</v>
      </c>
      <c r="G7" s="192">
        <f t="shared" si="0"/>
        <v>0</v>
      </c>
      <c r="H7" s="192">
        <f t="shared" si="0"/>
        <v>0</v>
      </c>
      <c r="I7" s="192">
        <f t="shared" si="0"/>
        <v>0</v>
      </c>
      <c r="J7" s="192">
        <f t="shared" si="0"/>
        <v>0</v>
      </c>
      <c r="K7" s="192">
        <f t="shared" si="0"/>
        <v>0</v>
      </c>
      <c r="L7" s="192">
        <f t="shared" si="0"/>
        <v>0</v>
      </c>
      <c r="M7" s="192">
        <f t="shared" si="0"/>
        <v>0</v>
      </c>
      <c r="N7" s="193">
        <f>SUM(N8:N13)</f>
        <v>0</v>
      </c>
    </row>
    <row r="8" spans="1:14" ht="14.25">
      <c r="A8" s="188">
        <v>1.1000000000000001</v>
      </c>
      <c r="B8" s="194" t="s">
        <v>256</v>
      </c>
      <c r="C8" s="192">
        <v>0</v>
      </c>
      <c r="D8" s="195">
        <v>0.02</v>
      </c>
      <c r="E8" s="191">
        <f>C8*D8</f>
        <v>0</v>
      </c>
      <c r="F8" s="192"/>
      <c r="G8" s="192"/>
      <c r="H8" s="192"/>
      <c r="I8" s="192"/>
      <c r="J8" s="192"/>
      <c r="K8" s="192"/>
      <c r="L8" s="192"/>
      <c r="M8" s="192"/>
      <c r="N8" s="193">
        <f>SUMPRODUCT($F$6:$M$6,F8:M8)</f>
        <v>0</v>
      </c>
    </row>
    <row r="9" spans="1:14" ht="14.25">
      <c r="A9" s="188">
        <v>1.2</v>
      </c>
      <c r="B9" s="194" t="s">
        <v>255</v>
      </c>
      <c r="C9" s="192">
        <v>0</v>
      </c>
      <c r="D9" s="195">
        <v>0.05</v>
      </c>
      <c r="E9" s="191">
        <f>C9*D9</f>
        <v>0</v>
      </c>
      <c r="F9" s="192"/>
      <c r="G9" s="192"/>
      <c r="H9" s="192"/>
      <c r="I9" s="192"/>
      <c r="J9" s="192"/>
      <c r="K9" s="192"/>
      <c r="L9" s="192"/>
      <c r="M9" s="192"/>
      <c r="N9" s="193">
        <f t="shared" ref="N9:N12" si="1">SUMPRODUCT($F$6:$M$6,F9:M9)</f>
        <v>0</v>
      </c>
    </row>
    <row r="10" spans="1:14" ht="14.25">
      <c r="A10" s="188">
        <v>1.3</v>
      </c>
      <c r="B10" s="194" t="s">
        <v>254</v>
      </c>
      <c r="C10" s="192">
        <v>0</v>
      </c>
      <c r="D10" s="195">
        <v>0.08</v>
      </c>
      <c r="E10" s="191">
        <f>C10*D10</f>
        <v>0</v>
      </c>
      <c r="F10" s="192"/>
      <c r="G10" s="192"/>
      <c r="H10" s="192"/>
      <c r="I10" s="192"/>
      <c r="J10" s="192"/>
      <c r="K10" s="192"/>
      <c r="L10" s="192"/>
      <c r="M10" s="192"/>
      <c r="N10" s="193">
        <f>SUMPRODUCT($F$6:$M$6,F10:M10)</f>
        <v>0</v>
      </c>
    </row>
    <row r="11" spans="1:14" ht="14.25">
      <c r="A11" s="188">
        <v>1.4</v>
      </c>
      <c r="B11" s="194" t="s">
        <v>253</v>
      </c>
      <c r="C11" s="192">
        <v>0</v>
      </c>
      <c r="D11" s="195">
        <v>0.11</v>
      </c>
      <c r="E11" s="191">
        <f>C11*D11</f>
        <v>0</v>
      </c>
      <c r="F11" s="192"/>
      <c r="G11" s="192"/>
      <c r="H11" s="192"/>
      <c r="I11" s="192"/>
      <c r="J11" s="192"/>
      <c r="K11" s="192"/>
      <c r="L11" s="192"/>
      <c r="M11" s="192"/>
      <c r="N11" s="193">
        <f t="shared" si="1"/>
        <v>0</v>
      </c>
    </row>
    <row r="12" spans="1:14" ht="14.25">
      <c r="A12" s="188">
        <v>1.5</v>
      </c>
      <c r="B12" s="194" t="s">
        <v>252</v>
      </c>
      <c r="C12" s="192">
        <v>0</v>
      </c>
      <c r="D12" s="195">
        <v>0.14000000000000001</v>
      </c>
      <c r="E12" s="191">
        <f>C12*D12</f>
        <v>0</v>
      </c>
      <c r="F12" s="192"/>
      <c r="G12" s="192"/>
      <c r="H12" s="192"/>
      <c r="I12" s="192"/>
      <c r="J12" s="192"/>
      <c r="K12" s="192"/>
      <c r="L12" s="192"/>
      <c r="M12" s="192"/>
      <c r="N12" s="193">
        <f t="shared" si="1"/>
        <v>0</v>
      </c>
    </row>
    <row r="13" spans="1:14" ht="14.25">
      <c r="A13" s="188">
        <v>1.6</v>
      </c>
      <c r="B13" s="196" t="s">
        <v>251</v>
      </c>
      <c r="C13" s="192">
        <v>0</v>
      </c>
      <c r="D13" s="197"/>
      <c r="E13" s="192"/>
      <c r="F13" s="192"/>
      <c r="G13" s="192"/>
      <c r="H13" s="192"/>
      <c r="I13" s="192"/>
      <c r="J13" s="192"/>
      <c r="K13" s="192"/>
      <c r="L13" s="192"/>
      <c r="M13" s="192"/>
      <c r="N13" s="193">
        <f>SUMPRODUCT($F$6:$M$6,F13:M13)</f>
        <v>0</v>
      </c>
    </row>
    <row r="14" spans="1:14" ht="15">
      <c r="A14" s="188">
        <v>2</v>
      </c>
      <c r="B14" s="198" t="s">
        <v>257</v>
      </c>
      <c r="C14" s="190">
        <f>SUM(C15:C20)</f>
        <v>0</v>
      </c>
      <c r="D14" s="183"/>
      <c r="E14" s="191">
        <f t="shared" ref="E14:M14" si="2">SUM(E15:E20)</f>
        <v>0</v>
      </c>
      <c r="F14" s="192">
        <f t="shared" si="2"/>
        <v>0</v>
      </c>
      <c r="G14" s="192">
        <f t="shared" si="2"/>
        <v>0</v>
      </c>
      <c r="H14" s="192">
        <f t="shared" si="2"/>
        <v>0</v>
      </c>
      <c r="I14" s="192">
        <f t="shared" si="2"/>
        <v>0</v>
      </c>
      <c r="J14" s="192">
        <f t="shared" si="2"/>
        <v>0</v>
      </c>
      <c r="K14" s="192">
        <f t="shared" si="2"/>
        <v>0</v>
      </c>
      <c r="L14" s="192">
        <f t="shared" si="2"/>
        <v>0</v>
      </c>
      <c r="M14" s="192">
        <f t="shared" si="2"/>
        <v>0</v>
      </c>
      <c r="N14" s="193">
        <f>SUM(N15:N20)</f>
        <v>0</v>
      </c>
    </row>
    <row r="15" spans="1:14" ht="14.25">
      <c r="A15" s="188">
        <v>2.1</v>
      </c>
      <c r="B15" s="196" t="s">
        <v>256</v>
      </c>
      <c r="C15" s="192"/>
      <c r="D15" s="195">
        <v>5.0000000000000001E-3</v>
      </c>
      <c r="E15" s="191">
        <f>C15*D15</f>
        <v>0</v>
      </c>
      <c r="F15" s="192"/>
      <c r="G15" s="192"/>
      <c r="H15" s="192"/>
      <c r="I15" s="192"/>
      <c r="J15" s="192"/>
      <c r="K15" s="192"/>
      <c r="L15" s="192"/>
      <c r="M15" s="192"/>
      <c r="N15" s="193">
        <f>SUMPRODUCT($F$6:$M$6,F15:M15)</f>
        <v>0</v>
      </c>
    </row>
    <row r="16" spans="1:14" ht="14.25">
      <c r="A16" s="188">
        <v>2.2000000000000002</v>
      </c>
      <c r="B16" s="196" t="s">
        <v>255</v>
      </c>
      <c r="C16" s="192"/>
      <c r="D16" s="195">
        <v>0.01</v>
      </c>
      <c r="E16" s="191">
        <f>C16*D16</f>
        <v>0</v>
      </c>
      <c r="F16" s="192"/>
      <c r="G16" s="192"/>
      <c r="H16" s="192"/>
      <c r="I16" s="192"/>
      <c r="J16" s="192"/>
      <c r="K16" s="192"/>
      <c r="L16" s="192"/>
      <c r="M16" s="192"/>
      <c r="N16" s="193">
        <f t="shared" ref="N16:N20" si="3">SUMPRODUCT($F$6:$M$6,F16:M16)</f>
        <v>0</v>
      </c>
    </row>
    <row r="17" spans="1:14" ht="14.25">
      <c r="A17" s="188">
        <v>2.2999999999999998</v>
      </c>
      <c r="B17" s="196" t="s">
        <v>254</v>
      </c>
      <c r="C17" s="192"/>
      <c r="D17" s="195">
        <v>0.02</v>
      </c>
      <c r="E17" s="191">
        <f>C17*D17</f>
        <v>0</v>
      </c>
      <c r="F17" s="192"/>
      <c r="G17" s="192"/>
      <c r="H17" s="192"/>
      <c r="I17" s="192"/>
      <c r="J17" s="192"/>
      <c r="K17" s="192"/>
      <c r="L17" s="192"/>
      <c r="M17" s="192"/>
      <c r="N17" s="193">
        <f t="shared" si="3"/>
        <v>0</v>
      </c>
    </row>
    <row r="18" spans="1:14" ht="14.25">
      <c r="A18" s="188">
        <v>2.4</v>
      </c>
      <c r="B18" s="196" t="s">
        <v>253</v>
      </c>
      <c r="C18" s="192"/>
      <c r="D18" s="195">
        <v>0.03</v>
      </c>
      <c r="E18" s="191">
        <f>C18*D18</f>
        <v>0</v>
      </c>
      <c r="F18" s="192"/>
      <c r="G18" s="192"/>
      <c r="H18" s="192"/>
      <c r="I18" s="192"/>
      <c r="J18" s="192"/>
      <c r="K18" s="192"/>
      <c r="L18" s="192"/>
      <c r="M18" s="192"/>
      <c r="N18" s="193">
        <f t="shared" si="3"/>
        <v>0</v>
      </c>
    </row>
    <row r="19" spans="1:14" ht="14.25">
      <c r="A19" s="188">
        <v>2.5</v>
      </c>
      <c r="B19" s="196" t="s">
        <v>252</v>
      </c>
      <c r="C19" s="192"/>
      <c r="D19" s="195">
        <v>0.04</v>
      </c>
      <c r="E19" s="191">
        <f>C19*D19</f>
        <v>0</v>
      </c>
      <c r="F19" s="192"/>
      <c r="G19" s="192"/>
      <c r="H19" s="192"/>
      <c r="I19" s="192"/>
      <c r="J19" s="192"/>
      <c r="K19" s="192"/>
      <c r="L19" s="192"/>
      <c r="M19" s="192"/>
      <c r="N19" s="193">
        <f t="shared" si="3"/>
        <v>0</v>
      </c>
    </row>
    <row r="20" spans="1:14" ht="14.25">
      <c r="A20" s="188">
        <v>2.6</v>
      </c>
      <c r="B20" s="196" t="s">
        <v>251</v>
      </c>
      <c r="C20" s="192"/>
      <c r="D20" s="197"/>
      <c r="E20" s="199"/>
      <c r="F20" s="192"/>
      <c r="G20" s="192"/>
      <c r="H20" s="192"/>
      <c r="I20" s="192"/>
      <c r="J20" s="192"/>
      <c r="K20" s="192"/>
      <c r="L20" s="192"/>
      <c r="M20" s="192"/>
      <c r="N20" s="193">
        <f t="shared" si="3"/>
        <v>0</v>
      </c>
    </row>
    <row r="21" spans="1:14" ht="15.75" thickBot="1">
      <c r="A21" s="200"/>
      <c r="B21" s="201" t="s">
        <v>106</v>
      </c>
      <c r="C21" s="176">
        <f>C14+C7</f>
        <v>0</v>
      </c>
      <c r="D21" s="202"/>
      <c r="E21" s="203">
        <f>E14+E7</f>
        <v>0</v>
      </c>
      <c r="F21" s="204">
        <f>F7+F14</f>
        <v>0</v>
      </c>
      <c r="G21" s="204">
        <f t="shared" ref="G21:L21" si="4">G7+G14</f>
        <v>0</v>
      </c>
      <c r="H21" s="204">
        <f t="shared" si="4"/>
        <v>0</v>
      </c>
      <c r="I21" s="204">
        <f t="shared" si="4"/>
        <v>0</v>
      </c>
      <c r="J21" s="204">
        <f t="shared" si="4"/>
        <v>0</v>
      </c>
      <c r="K21" s="204">
        <f t="shared" si="4"/>
        <v>0</v>
      </c>
      <c r="L21" s="204">
        <f t="shared" si="4"/>
        <v>0</v>
      </c>
      <c r="M21" s="204">
        <f>M7+M14</f>
        <v>0</v>
      </c>
      <c r="N21" s="205">
        <f>N14+N7</f>
        <v>0</v>
      </c>
    </row>
    <row r="22" spans="1:14">
      <c r="E22" s="206"/>
      <c r="F22" s="206"/>
      <c r="G22" s="206"/>
      <c r="H22" s="206"/>
      <c r="I22" s="206"/>
      <c r="J22" s="206"/>
      <c r="K22" s="206"/>
      <c r="L22" s="206"/>
      <c r="M22" s="20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3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90" zoomScaleNormal="90" workbookViewId="0">
      <selection activeCell="L42" sqref="L42"/>
    </sheetView>
  </sheetViews>
  <sheetFormatPr defaultRowHeight="15"/>
  <cols>
    <col min="1" max="1" width="11.42578125" customWidth="1"/>
    <col min="2" max="2" width="76.85546875" style="361" customWidth="1"/>
    <col min="3" max="3" width="22.85546875" customWidth="1"/>
  </cols>
  <sheetData>
    <row r="1" spans="1:3">
      <c r="A1" s="2" t="s">
        <v>30</v>
      </c>
      <c r="B1" s="533" t="str">
        <f>'Info '!C2</f>
        <v>JSC "BasisBank"</v>
      </c>
    </row>
    <row r="2" spans="1:3">
      <c r="A2" s="2" t="s">
        <v>31</v>
      </c>
      <c r="B2" s="534">
        <f>'1. key ratios '!$B$2</f>
        <v>44561</v>
      </c>
    </row>
    <row r="3" spans="1:3">
      <c r="A3" s="4"/>
      <c r="B3"/>
    </row>
    <row r="4" spans="1:3" ht="15.75" thickBot="1">
      <c r="A4" s="4" t="s">
        <v>428</v>
      </c>
      <c r="B4" t="s">
        <v>429</v>
      </c>
    </row>
    <row r="5" spans="1:3" ht="15.75" thickTop="1">
      <c r="A5" s="756" t="s">
        <v>430</v>
      </c>
      <c r="B5" s="757"/>
      <c r="C5" s="758"/>
    </row>
    <row r="6" spans="1:3" ht="24">
      <c r="A6" s="364">
        <v>1</v>
      </c>
      <c r="B6" s="365" t="s">
        <v>480</v>
      </c>
      <c r="C6" s="759">
        <v>1889768091.6893826</v>
      </c>
    </row>
    <row r="7" spans="1:3">
      <c r="A7" s="364">
        <v>2</v>
      </c>
      <c r="B7" s="365" t="s">
        <v>431</v>
      </c>
      <c r="C7" s="759">
        <v>-20925137.130000003</v>
      </c>
    </row>
    <row r="8" spans="1:3" ht="24">
      <c r="A8" s="366">
        <v>3</v>
      </c>
      <c r="B8" s="367" t="s">
        <v>432</v>
      </c>
      <c r="C8" s="759">
        <f>C6+C7</f>
        <v>1868842954.5593824</v>
      </c>
    </row>
    <row r="9" spans="1:3">
      <c r="A9" s="362" t="s">
        <v>433</v>
      </c>
      <c r="B9" s="363"/>
      <c r="C9" s="760"/>
    </row>
    <row r="10" spans="1:3" ht="24">
      <c r="A10" s="368">
        <v>4</v>
      </c>
      <c r="B10" s="369" t="s">
        <v>434</v>
      </c>
      <c r="C10" s="759"/>
    </row>
    <row r="11" spans="1:3">
      <c r="A11" s="368">
        <v>5</v>
      </c>
      <c r="B11" s="370" t="s">
        <v>435</v>
      </c>
      <c r="C11" s="759"/>
    </row>
    <row r="12" spans="1:3">
      <c r="A12" s="368" t="s">
        <v>436</v>
      </c>
      <c r="B12" s="370" t="s">
        <v>437</v>
      </c>
      <c r="C12" s="759"/>
    </row>
    <row r="13" spans="1:3" ht="24">
      <c r="A13" s="371">
        <v>6</v>
      </c>
      <c r="B13" s="369" t="s">
        <v>438</v>
      </c>
      <c r="C13" s="759"/>
    </row>
    <row r="14" spans="1:3">
      <c r="A14" s="371">
        <v>7</v>
      </c>
      <c r="B14" s="372" t="s">
        <v>439</v>
      </c>
      <c r="C14" s="759"/>
    </row>
    <row r="15" spans="1:3">
      <c r="A15" s="373">
        <v>8</v>
      </c>
      <c r="B15" s="374" t="s">
        <v>440</v>
      </c>
      <c r="C15" s="759"/>
    </row>
    <row r="16" spans="1:3">
      <c r="A16" s="371">
        <v>9</v>
      </c>
      <c r="B16" s="372" t="s">
        <v>441</v>
      </c>
      <c r="C16" s="759"/>
    </row>
    <row r="17" spans="1:3">
      <c r="A17" s="371">
        <v>10</v>
      </c>
      <c r="B17" s="372" t="s">
        <v>442</v>
      </c>
      <c r="C17" s="759"/>
    </row>
    <row r="18" spans="1:3">
      <c r="A18" s="375">
        <v>11</v>
      </c>
      <c r="B18" s="376" t="s">
        <v>443</v>
      </c>
      <c r="C18" s="761">
        <f>SUM(C10:C17)</f>
        <v>0</v>
      </c>
    </row>
    <row r="19" spans="1:3">
      <c r="A19" s="377" t="s">
        <v>444</v>
      </c>
      <c r="B19" s="378"/>
      <c r="C19" s="762"/>
    </row>
    <row r="20" spans="1:3" ht="24">
      <c r="A20" s="379">
        <v>12</v>
      </c>
      <c r="B20" s="369" t="s">
        <v>445</v>
      </c>
      <c r="C20" s="759"/>
    </row>
    <row r="21" spans="1:3">
      <c r="A21" s="379">
        <v>13</v>
      </c>
      <c r="B21" s="369" t="s">
        <v>446</v>
      </c>
      <c r="C21" s="759"/>
    </row>
    <row r="22" spans="1:3">
      <c r="A22" s="379">
        <v>14</v>
      </c>
      <c r="B22" s="369" t="s">
        <v>447</v>
      </c>
      <c r="C22" s="759"/>
    </row>
    <row r="23" spans="1:3" ht="24">
      <c r="A23" s="379" t="s">
        <v>448</v>
      </c>
      <c r="B23" s="369" t="s">
        <v>449</v>
      </c>
      <c r="C23" s="759"/>
    </row>
    <row r="24" spans="1:3">
      <c r="A24" s="379">
        <v>15</v>
      </c>
      <c r="B24" s="369" t="s">
        <v>450</v>
      </c>
      <c r="C24" s="759"/>
    </row>
    <row r="25" spans="1:3">
      <c r="A25" s="379" t="s">
        <v>451</v>
      </c>
      <c r="B25" s="369" t="s">
        <v>452</v>
      </c>
      <c r="C25" s="759"/>
    </row>
    <row r="26" spans="1:3">
      <c r="A26" s="380">
        <v>16</v>
      </c>
      <c r="B26" s="381" t="s">
        <v>453</v>
      </c>
      <c r="C26" s="761">
        <f>SUM(C20:C25)</f>
        <v>0</v>
      </c>
    </row>
    <row r="27" spans="1:3">
      <c r="A27" s="362" t="s">
        <v>454</v>
      </c>
      <c r="B27" s="363"/>
      <c r="C27" s="760"/>
    </row>
    <row r="28" spans="1:3">
      <c r="A28" s="382">
        <v>17</v>
      </c>
      <c r="B28" s="370" t="s">
        <v>455</v>
      </c>
      <c r="C28" s="759">
        <v>252566481.0402</v>
      </c>
    </row>
    <row r="29" spans="1:3">
      <c r="A29" s="382">
        <v>18</v>
      </c>
      <c r="B29" s="370" t="s">
        <v>456</v>
      </c>
      <c r="C29" s="759">
        <v>-105644408.56</v>
      </c>
    </row>
    <row r="30" spans="1:3">
      <c r="A30" s="380">
        <v>19</v>
      </c>
      <c r="B30" s="381" t="s">
        <v>457</v>
      </c>
      <c r="C30" s="761">
        <f>C28+C29</f>
        <v>146922072.48019999</v>
      </c>
    </row>
    <row r="31" spans="1:3">
      <c r="A31" s="362" t="s">
        <v>458</v>
      </c>
      <c r="B31" s="363"/>
      <c r="C31" s="760"/>
    </row>
    <row r="32" spans="1:3" ht="24">
      <c r="A32" s="382" t="s">
        <v>459</v>
      </c>
      <c r="B32" s="369" t="s">
        <v>460</v>
      </c>
      <c r="C32" s="763"/>
    </row>
    <row r="33" spans="1:3">
      <c r="A33" s="382" t="s">
        <v>461</v>
      </c>
      <c r="B33" s="370" t="s">
        <v>462</v>
      </c>
      <c r="C33" s="763"/>
    </row>
    <row r="34" spans="1:3">
      <c r="A34" s="362" t="s">
        <v>463</v>
      </c>
      <c r="B34" s="363"/>
      <c r="C34" s="760"/>
    </row>
    <row r="35" spans="1:3">
      <c r="A35" s="383">
        <v>20</v>
      </c>
      <c r="B35" s="384" t="s">
        <v>464</v>
      </c>
      <c r="C35" s="761">
        <v>275001902.05999994</v>
      </c>
    </row>
    <row r="36" spans="1:3">
      <c r="A36" s="380">
        <v>21</v>
      </c>
      <c r="B36" s="381" t="s">
        <v>465</v>
      </c>
      <c r="C36" s="761">
        <f>C8+C18+C26+C30</f>
        <v>2015765027.0395825</v>
      </c>
    </row>
    <row r="37" spans="1:3">
      <c r="A37" s="362" t="s">
        <v>466</v>
      </c>
      <c r="B37" s="363"/>
      <c r="C37" s="760"/>
    </row>
    <row r="38" spans="1:3">
      <c r="A38" s="380">
        <v>22</v>
      </c>
      <c r="B38" s="381" t="s">
        <v>466</v>
      </c>
      <c r="C38" s="764">
        <f t="shared" ref="C38" si="0">C35/C36</f>
        <v>0.1364255745938189</v>
      </c>
    </row>
    <row r="39" spans="1:3">
      <c r="A39" s="362" t="s">
        <v>467</v>
      </c>
      <c r="B39" s="363"/>
      <c r="C39" s="760"/>
    </row>
    <row r="40" spans="1:3">
      <c r="A40" s="385" t="s">
        <v>468</v>
      </c>
      <c r="B40" s="369" t="s">
        <v>469</v>
      </c>
      <c r="C40" s="763"/>
    </row>
    <row r="41" spans="1:3" ht="24.75" thickBot="1">
      <c r="A41" s="765" t="s">
        <v>470</v>
      </c>
      <c r="B41" s="766" t="s">
        <v>471</v>
      </c>
      <c r="C41" s="767"/>
    </row>
    <row r="42" spans="1:3" ht="15.75" thickTop="1"/>
  </sheetData>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90" zoomScaleNormal="90" workbookViewId="0">
      <pane xSplit="2" ySplit="6" topLeftCell="C12" activePane="bottomRight" state="frozen"/>
      <selection activeCell="C35" sqref="C35"/>
      <selection pane="topRight" activeCell="C35" sqref="C35"/>
      <selection pane="bottomLeft" activeCell="C35" sqref="C35"/>
      <selection pane="bottomRight" activeCell="K31" sqref="K31"/>
    </sheetView>
  </sheetViews>
  <sheetFormatPr defaultRowHeight="15"/>
  <cols>
    <col min="1" max="1" width="8.7109375" style="279"/>
    <col min="2" max="2" width="82.5703125" style="425" customWidth="1"/>
    <col min="3" max="6" width="17.42578125" style="279" customWidth="1"/>
    <col min="7" max="7" width="19.140625" style="279" bestFit="1" customWidth="1"/>
    <col min="12" max="12" width="14" bestFit="1" customWidth="1"/>
  </cols>
  <sheetData>
    <row r="1" spans="1:13">
      <c r="A1" s="279" t="s">
        <v>30</v>
      </c>
      <c r="B1" s="551" t="str">
        <f>'Info '!C2</f>
        <v>JSC "BasisBank"</v>
      </c>
    </row>
    <row r="2" spans="1:13">
      <c r="A2" s="279" t="s">
        <v>31</v>
      </c>
      <c r="B2" s="534">
        <f>'1. key ratios '!$B$2</f>
        <v>44561</v>
      </c>
    </row>
    <row r="4" spans="1:13" ht="15.75" thickBot="1">
      <c r="A4" s="279" t="s">
        <v>530</v>
      </c>
      <c r="B4" s="426" t="s">
        <v>491</v>
      </c>
    </row>
    <row r="5" spans="1:13">
      <c r="A5" s="427"/>
      <c r="B5" s="428"/>
      <c r="C5" s="669" t="s">
        <v>492</v>
      </c>
      <c r="D5" s="669"/>
      <c r="E5" s="669"/>
      <c r="F5" s="669"/>
      <c r="G5" s="670" t="s">
        <v>493</v>
      </c>
    </row>
    <row r="6" spans="1:13">
      <c r="A6" s="429"/>
      <c r="B6" s="430"/>
      <c r="C6" s="574" t="s">
        <v>494</v>
      </c>
      <c r="D6" s="575" t="s">
        <v>495</v>
      </c>
      <c r="E6" s="575" t="s">
        <v>496</v>
      </c>
      <c r="F6" s="575" t="s">
        <v>497</v>
      </c>
      <c r="G6" s="671"/>
    </row>
    <row r="7" spans="1:13">
      <c r="A7" s="431"/>
      <c r="B7" s="432" t="s">
        <v>498</v>
      </c>
      <c r="C7" s="433"/>
      <c r="D7" s="433"/>
      <c r="E7" s="433"/>
      <c r="F7" s="433"/>
      <c r="G7" s="434"/>
    </row>
    <row r="8" spans="1:13">
      <c r="A8" s="435">
        <v>1</v>
      </c>
      <c r="B8" s="436" t="s">
        <v>499</v>
      </c>
      <c r="C8" s="437">
        <f>SUM(C9:C10)</f>
        <v>275001902.05999994</v>
      </c>
      <c r="D8" s="437">
        <f>SUM(D9:D10)</f>
        <v>0</v>
      </c>
      <c r="E8" s="437">
        <f>SUM(E9:E10)</f>
        <v>0</v>
      </c>
      <c r="F8" s="437">
        <f>SUM(F9:F10)</f>
        <v>360834506.08739996</v>
      </c>
      <c r="G8" s="438">
        <f>SUM(G9:G10)</f>
        <v>635836408.1473999</v>
      </c>
      <c r="I8" s="573"/>
      <c r="J8" s="573"/>
      <c r="K8" s="573"/>
      <c r="L8" s="573"/>
      <c r="M8" s="573"/>
    </row>
    <row r="9" spans="1:13">
      <c r="A9" s="435">
        <v>2</v>
      </c>
      <c r="B9" s="439" t="s">
        <v>500</v>
      </c>
      <c r="C9" s="437">
        <v>275001902.05999994</v>
      </c>
      <c r="D9" s="437">
        <v>0</v>
      </c>
      <c r="E9" s="437">
        <v>0</v>
      </c>
      <c r="F9" s="437">
        <v>12142592</v>
      </c>
      <c r="G9" s="438">
        <v>287144494.05999994</v>
      </c>
      <c r="I9" s="573"/>
      <c r="J9" s="573"/>
      <c r="K9" s="573"/>
      <c r="L9" s="573"/>
      <c r="M9" s="573"/>
    </row>
    <row r="10" spans="1:13">
      <c r="A10" s="435">
        <v>3</v>
      </c>
      <c r="B10" s="439" t="s">
        <v>501</v>
      </c>
      <c r="C10" s="440"/>
      <c r="D10" s="440"/>
      <c r="E10" s="440"/>
      <c r="F10" s="437">
        <v>348691914.08739996</v>
      </c>
      <c r="G10" s="438">
        <v>348691914.08739996</v>
      </c>
      <c r="I10" s="573"/>
      <c r="J10" s="573"/>
      <c r="K10" s="573"/>
      <c r="L10" s="573"/>
      <c r="M10" s="573"/>
    </row>
    <row r="11" spans="1:13" ht="14.45" customHeight="1">
      <c r="A11" s="435">
        <v>4</v>
      </c>
      <c r="B11" s="436" t="s">
        <v>502</v>
      </c>
      <c r="C11" s="437">
        <f t="shared" ref="C11:F11" si="0">SUM(C12:C13)</f>
        <v>173512218.58650002</v>
      </c>
      <c r="D11" s="437">
        <f t="shared" si="0"/>
        <v>86324101.937299997</v>
      </c>
      <c r="E11" s="437">
        <f t="shared" si="0"/>
        <v>83043461.078999996</v>
      </c>
      <c r="F11" s="437">
        <f t="shared" si="0"/>
        <v>85697.744000000006</v>
      </c>
      <c r="G11" s="438">
        <f>SUM(G12:G13)</f>
        <v>308108517.13946998</v>
      </c>
      <c r="I11" s="573"/>
      <c r="J11" s="573"/>
      <c r="K11" s="573"/>
      <c r="L11" s="573"/>
      <c r="M11" s="573"/>
    </row>
    <row r="12" spans="1:13">
      <c r="A12" s="435">
        <v>5</v>
      </c>
      <c r="B12" s="439" t="s">
        <v>503</v>
      </c>
      <c r="C12" s="437">
        <v>148189045.65560001</v>
      </c>
      <c r="D12" s="437">
        <v>78659150.622899994</v>
      </c>
      <c r="E12" s="437">
        <v>76678944.739899993</v>
      </c>
      <c r="F12" s="437">
        <v>85697.744000000006</v>
      </c>
      <c r="G12" s="438">
        <v>288432196.84727001</v>
      </c>
      <c r="I12" s="573"/>
      <c r="J12" s="573"/>
      <c r="K12" s="573"/>
      <c r="L12" s="573"/>
      <c r="M12" s="573"/>
    </row>
    <row r="13" spans="1:13">
      <c r="A13" s="435">
        <v>6</v>
      </c>
      <c r="B13" s="439" t="s">
        <v>504</v>
      </c>
      <c r="C13" s="437">
        <v>25323172.9309</v>
      </c>
      <c r="D13" s="437">
        <v>7664951.3143999996</v>
      </c>
      <c r="E13" s="437">
        <v>6364516.3391000004</v>
      </c>
      <c r="F13" s="437">
        <v>0</v>
      </c>
      <c r="G13" s="438">
        <v>19676320.292199999</v>
      </c>
      <c r="I13" s="573"/>
      <c r="J13" s="573"/>
      <c r="K13" s="573"/>
      <c r="L13" s="573"/>
      <c r="M13" s="573"/>
    </row>
    <row r="14" spans="1:13">
      <c r="A14" s="435">
        <v>7</v>
      </c>
      <c r="B14" s="436" t="s">
        <v>505</v>
      </c>
      <c r="C14" s="437">
        <f t="shared" ref="C14:F14" si="1">SUM(C15:C16)</f>
        <v>301081442.29909998</v>
      </c>
      <c r="D14" s="437">
        <f t="shared" si="1"/>
        <v>419668416.36580002</v>
      </c>
      <c r="E14" s="437">
        <f t="shared" si="1"/>
        <v>121057076.54390001</v>
      </c>
      <c r="F14" s="437">
        <f t="shared" si="1"/>
        <v>313786.1986</v>
      </c>
      <c r="G14" s="438">
        <f>SUM(G15:G16)</f>
        <v>223993783.87845001</v>
      </c>
      <c r="I14" s="573"/>
      <c r="J14" s="573"/>
      <c r="K14" s="573"/>
      <c r="L14" s="573"/>
      <c r="M14" s="573"/>
    </row>
    <row r="15" spans="1:13" ht="39">
      <c r="A15" s="435">
        <v>8</v>
      </c>
      <c r="B15" s="439" t="s">
        <v>506</v>
      </c>
      <c r="C15" s="437">
        <v>266747156.74399999</v>
      </c>
      <c r="D15" s="437">
        <v>59869548.270400003</v>
      </c>
      <c r="E15" s="437">
        <v>47738489.103399999</v>
      </c>
      <c r="F15" s="437">
        <v>26946.208299999998</v>
      </c>
      <c r="G15" s="438">
        <v>187191070.16305</v>
      </c>
      <c r="I15" s="573"/>
      <c r="J15" s="573"/>
      <c r="K15" s="573"/>
      <c r="L15" s="573"/>
      <c r="M15" s="573"/>
    </row>
    <row r="16" spans="1:13" ht="26.25">
      <c r="A16" s="435">
        <v>9</v>
      </c>
      <c r="B16" s="439" t="s">
        <v>507</v>
      </c>
      <c r="C16" s="437">
        <v>34334285.555100001</v>
      </c>
      <c r="D16" s="437">
        <v>359798868.09540004</v>
      </c>
      <c r="E16" s="437">
        <v>73318587.440500006</v>
      </c>
      <c r="F16" s="437">
        <v>286839.9903</v>
      </c>
      <c r="G16" s="438">
        <v>36802713.715400003</v>
      </c>
      <c r="I16" s="573"/>
      <c r="J16" s="573"/>
      <c r="K16" s="573"/>
      <c r="L16" s="573"/>
      <c r="M16" s="573"/>
    </row>
    <row r="17" spans="1:13">
      <c r="A17" s="435">
        <v>10</v>
      </c>
      <c r="B17" s="436" t="s">
        <v>508</v>
      </c>
      <c r="C17" s="437">
        <v>0</v>
      </c>
      <c r="D17" s="437">
        <v>0</v>
      </c>
      <c r="E17" s="437">
        <v>0</v>
      </c>
      <c r="F17" s="437">
        <v>0</v>
      </c>
      <c r="G17" s="438"/>
      <c r="I17" s="573"/>
      <c r="J17" s="573"/>
      <c r="K17" s="573"/>
      <c r="L17" s="573"/>
      <c r="M17" s="573"/>
    </row>
    <row r="18" spans="1:13">
      <c r="A18" s="435">
        <v>11</v>
      </c>
      <c r="B18" s="436" t="s">
        <v>509</v>
      </c>
      <c r="C18" s="437">
        <f>SUM(C19:C20)</f>
        <v>41784605.052593902</v>
      </c>
      <c r="D18" s="441">
        <f t="shared" ref="D18:G18" si="2">SUM(D19:D20)</f>
        <v>0</v>
      </c>
      <c r="E18" s="437">
        <f t="shared" si="2"/>
        <v>0</v>
      </c>
      <c r="F18" s="437">
        <f t="shared" si="2"/>
        <v>0</v>
      </c>
      <c r="G18" s="438">
        <f t="shared" si="2"/>
        <v>0</v>
      </c>
      <c r="I18" s="573"/>
      <c r="J18" s="573"/>
      <c r="K18" s="573"/>
      <c r="L18" s="573"/>
      <c r="M18" s="573"/>
    </row>
    <row r="19" spans="1:13">
      <c r="A19" s="435">
        <v>12</v>
      </c>
      <c r="B19" s="439" t="s">
        <v>510</v>
      </c>
      <c r="C19" s="440"/>
      <c r="D19" s="441"/>
      <c r="E19" s="437"/>
      <c r="F19" s="437"/>
      <c r="G19" s="438"/>
      <c r="I19" s="573"/>
      <c r="J19" s="573"/>
      <c r="K19" s="573"/>
      <c r="L19" s="573"/>
      <c r="M19" s="573"/>
    </row>
    <row r="20" spans="1:13">
      <c r="A20" s="435">
        <v>13</v>
      </c>
      <c r="B20" s="439" t="s">
        <v>511</v>
      </c>
      <c r="C20" s="437">
        <v>41784605.052593902</v>
      </c>
      <c r="D20" s="437">
        <v>0</v>
      </c>
      <c r="E20" s="437">
        <v>0</v>
      </c>
      <c r="F20" s="437">
        <v>0</v>
      </c>
      <c r="G20" s="438"/>
      <c r="I20" s="573"/>
      <c r="J20" s="573"/>
      <c r="K20" s="573"/>
      <c r="L20" s="573"/>
      <c r="M20" s="573"/>
    </row>
    <row r="21" spans="1:13">
      <c r="A21" s="442">
        <v>14</v>
      </c>
      <c r="B21" s="443" t="s">
        <v>512</v>
      </c>
      <c r="C21" s="440"/>
      <c r="D21" s="440"/>
      <c r="E21" s="440"/>
      <c r="F21" s="440"/>
      <c r="G21" s="444">
        <f>SUM(G8,G11,G14,G17,G18)</f>
        <v>1167938709.1653199</v>
      </c>
      <c r="I21" s="573"/>
      <c r="J21" s="573"/>
      <c r="K21" s="573"/>
      <c r="L21" s="573"/>
      <c r="M21" s="573"/>
    </row>
    <row r="22" spans="1:13">
      <c r="A22" s="445"/>
      <c r="B22" s="446" t="s">
        <v>513</v>
      </c>
      <c r="C22" s="447"/>
      <c r="D22" s="448"/>
      <c r="E22" s="447"/>
      <c r="F22" s="447"/>
      <c r="G22" s="449"/>
      <c r="I22" s="573"/>
      <c r="J22" s="573"/>
      <c r="K22" s="573"/>
      <c r="L22" s="573"/>
      <c r="M22" s="573"/>
    </row>
    <row r="23" spans="1:13">
      <c r="A23" s="435">
        <v>15</v>
      </c>
      <c r="B23" s="436" t="s">
        <v>514</v>
      </c>
      <c r="C23" s="437">
        <v>439865923.3096</v>
      </c>
      <c r="D23" s="437">
        <v>203596714.5</v>
      </c>
      <c r="E23" s="437">
        <v>0</v>
      </c>
      <c r="F23" s="437">
        <v>0</v>
      </c>
      <c r="G23" s="438">
        <v>18985098.211120002</v>
      </c>
      <c r="I23" s="573"/>
      <c r="J23" s="573"/>
      <c r="K23" s="573"/>
      <c r="L23" s="573"/>
      <c r="M23" s="573"/>
    </row>
    <row r="24" spans="1:13">
      <c r="A24" s="435">
        <v>16</v>
      </c>
      <c r="B24" s="436" t="s">
        <v>515</v>
      </c>
      <c r="C24" s="437">
        <f>SUM(C25:C27,C29,C31)</f>
        <v>194530.36660000699</v>
      </c>
      <c r="D24" s="441">
        <f t="shared" ref="D24:G24" si="3">SUM(D25:D27,D29,D31)</f>
        <v>191703366.06556922</v>
      </c>
      <c r="E24" s="437">
        <f t="shared" si="3"/>
        <v>144143275.11560968</v>
      </c>
      <c r="F24" s="437">
        <f t="shared" si="3"/>
        <v>674414032.4504534</v>
      </c>
      <c r="G24" s="438">
        <f t="shared" si="3"/>
        <v>722190815.84855306</v>
      </c>
      <c r="I24" s="573"/>
      <c r="J24" s="573"/>
      <c r="K24" s="573"/>
      <c r="L24" s="573"/>
      <c r="M24" s="573"/>
    </row>
    <row r="25" spans="1:13">
      <c r="A25" s="435">
        <v>17</v>
      </c>
      <c r="B25" s="439" t="s">
        <v>516</v>
      </c>
      <c r="C25" s="437">
        <v>0</v>
      </c>
      <c r="D25" s="437">
        <v>480000</v>
      </c>
      <c r="E25" s="437">
        <v>1440000</v>
      </c>
      <c r="F25" s="437">
        <v>0</v>
      </c>
      <c r="G25" s="438">
        <v>768000</v>
      </c>
      <c r="I25" s="573"/>
      <c r="J25" s="573"/>
      <c r="K25" s="573"/>
      <c r="L25" s="573"/>
      <c r="M25" s="573"/>
    </row>
    <row r="26" spans="1:13" ht="26.25">
      <c r="A26" s="435">
        <v>18</v>
      </c>
      <c r="B26" s="439" t="s">
        <v>517</v>
      </c>
      <c r="C26" s="437">
        <v>194530.36660000699</v>
      </c>
      <c r="D26" s="437">
        <v>26622410.384399999</v>
      </c>
      <c r="E26" s="437">
        <v>872553.07189999998</v>
      </c>
      <c r="F26" s="437">
        <v>27269946.376499999</v>
      </c>
      <c r="G26" s="438">
        <v>31728764.0251</v>
      </c>
      <c r="I26" s="573"/>
      <c r="J26" s="573"/>
      <c r="K26" s="573"/>
      <c r="L26" s="573"/>
      <c r="M26" s="573"/>
    </row>
    <row r="27" spans="1:13">
      <c r="A27" s="435">
        <v>19</v>
      </c>
      <c r="B27" s="439" t="s">
        <v>518</v>
      </c>
      <c r="C27" s="437">
        <v>0</v>
      </c>
      <c r="D27" s="437">
        <v>152812308.5549438</v>
      </c>
      <c r="E27" s="437">
        <v>134657710.55919638</v>
      </c>
      <c r="F27" s="437">
        <v>561632638.06462157</v>
      </c>
      <c r="G27" s="438">
        <v>621122751.91201806</v>
      </c>
      <c r="I27" s="573"/>
      <c r="J27" s="573"/>
      <c r="K27" s="573"/>
      <c r="L27" s="573"/>
      <c r="M27" s="573"/>
    </row>
    <row r="28" spans="1:13">
      <c r="A28" s="435">
        <v>20</v>
      </c>
      <c r="B28" s="451" t="s">
        <v>519</v>
      </c>
      <c r="C28" s="437">
        <v>0</v>
      </c>
      <c r="D28" s="437">
        <v>0</v>
      </c>
      <c r="E28" s="437">
        <v>0</v>
      </c>
      <c r="F28" s="437">
        <v>0</v>
      </c>
      <c r="G28" s="438"/>
      <c r="I28" s="573"/>
      <c r="J28" s="573"/>
      <c r="K28" s="573"/>
      <c r="L28" s="573"/>
      <c r="M28" s="573"/>
    </row>
    <row r="29" spans="1:13">
      <c r="A29" s="435">
        <v>21</v>
      </c>
      <c r="B29" s="439" t="s">
        <v>520</v>
      </c>
      <c r="C29" s="437">
        <v>0</v>
      </c>
      <c r="D29" s="437">
        <v>5454753.1979254205</v>
      </c>
      <c r="E29" s="437">
        <v>5216821.4845132707</v>
      </c>
      <c r="F29" s="437">
        <v>67971301.009331793</v>
      </c>
      <c r="G29" s="438">
        <v>49517132.997285008</v>
      </c>
      <c r="I29" s="573"/>
      <c r="J29" s="573"/>
      <c r="K29" s="573"/>
      <c r="L29" s="573"/>
      <c r="M29" s="573"/>
    </row>
    <row r="30" spans="1:13">
      <c r="A30" s="435">
        <v>22</v>
      </c>
      <c r="B30" s="451" t="s">
        <v>519</v>
      </c>
      <c r="C30" s="437">
        <v>0</v>
      </c>
      <c r="D30" s="437">
        <v>5454753.1979254205</v>
      </c>
      <c r="E30" s="437">
        <v>5216821.4845132707</v>
      </c>
      <c r="F30" s="437">
        <v>67971301.009331793</v>
      </c>
      <c r="G30" s="438">
        <v>49517132.997285008</v>
      </c>
      <c r="I30" s="573"/>
      <c r="J30" s="573"/>
      <c r="K30" s="573"/>
      <c r="L30" s="573"/>
      <c r="M30" s="573"/>
    </row>
    <row r="31" spans="1:13">
      <c r="A31" s="435">
        <v>23</v>
      </c>
      <c r="B31" s="439" t="s">
        <v>521</v>
      </c>
      <c r="C31" s="437">
        <v>0</v>
      </c>
      <c r="D31" s="437">
        <v>6333893.9282999998</v>
      </c>
      <c r="E31" s="437">
        <v>1956190</v>
      </c>
      <c r="F31" s="437">
        <v>17540147</v>
      </c>
      <c r="G31" s="438">
        <v>19054166.91415</v>
      </c>
      <c r="I31" s="573"/>
      <c r="J31" s="573"/>
      <c r="K31" s="573"/>
      <c r="L31" s="573"/>
      <c r="M31" s="573"/>
    </row>
    <row r="32" spans="1:13">
      <c r="A32" s="435">
        <v>24</v>
      </c>
      <c r="B32" s="436" t="s">
        <v>522</v>
      </c>
      <c r="C32" s="437">
        <v>0</v>
      </c>
      <c r="D32" s="437">
        <v>0</v>
      </c>
      <c r="E32" s="437">
        <v>0</v>
      </c>
      <c r="F32" s="437">
        <v>0</v>
      </c>
      <c r="G32" s="438"/>
      <c r="I32" s="573"/>
      <c r="J32" s="573"/>
      <c r="K32" s="573"/>
      <c r="L32" s="573"/>
      <c r="M32" s="573"/>
    </row>
    <row r="33" spans="1:13">
      <c r="A33" s="435">
        <v>25</v>
      </c>
      <c r="B33" s="436" t="s">
        <v>523</v>
      </c>
      <c r="C33" s="437">
        <f>SUM(C34:C35)</f>
        <v>71032265.029400006</v>
      </c>
      <c r="D33" s="437">
        <f>SUM(D34:D35)</f>
        <v>24476265.529679999</v>
      </c>
      <c r="E33" s="437">
        <f>SUM(E34:E35)</f>
        <v>19653499.68378</v>
      </c>
      <c r="F33" s="437">
        <f>SUM(F34:F35)</f>
        <v>102993723.70174</v>
      </c>
      <c r="G33" s="438">
        <v>196090871.33787</v>
      </c>
      <c r="I33" s="573"/>
      <c r="J33" s="573"/>
      <c r="K33" s="573"/>
      <c r="L33" s="573"/>
      <c r="M33" s="573"/>
    </row>
    <row r="34" spans="1:13">
      <c r="A34" s="435">
        <v>26</v>
      </c>
      <c r="B34" s="439" t="s">
        <v>524</v>
      </c>
      <c r="C34" s="440"/>
      <c r="D34" s="441"/>
      <c r="E34" s="437"/>
      <c r="F34" s="437"/>
      <c r="G34" s="438"/>
      <c r="I34" s="573"/>
      <c r="J34" s="573"/>
      <c r="K34" s="573"/>
      <c r="L34" s="573"/>
      <c r="M34" s="573"/>
    </row>
    <row r="35" spans="1:13">
      <c r="A35" s="435">
        <v>27</v>
      </c>
      <c r="B35" s="439" t="s">
        <v>525</v>
      </c>
      <c r="C35" s="437">
        <v>71032265.029400006</v>
      </c>
      <c r="D35" s="437">
        <v>24476265.529679999</v>
      </c>
      <c r="E35" s="437">
        <v>19653499.68378</v>
      </c>
      <c r="F35" s="437">
        <v>102993723.70174</v>
      </c>
      <c r="G35" s="438">
        <v>196090871.33787</v>
      </c>
      <c r="I35" s="573"/>
      <c r="J35" s="573"/>
      <c r="K35" s="573"/>
      <c r="L35" s="573"/>
      <c r="M35" s="573"/>
    </row>
    <row r="36" spans="1:13">
      <c r="A36" s="435">
        <v>28</v>
      </c>
      <c r="B36" s="436" t="s">
        <v>526</v>
      </c>
      <c r="C36" s="437">
        <v>135407310.1904</v>
      </c>
      <c r="D36" s="437">
        <v>30835864.155900002</v>
      </c>
      <c r="E36" s="437">
        <v>23540133.5867</v>
      </c>
      <c r="F36" s="437">
        <v>60661569.660400003</v>
      </c>
      <c r="G36" s="438">
        <v>21307200.732840002</v>
      </c>
      <c r="I36" s="573"/>
      <c r="J36" s="573"/>
      <c r="K36" s="573"/>
      <c r="L36" s="573"/>
      <c r="M36" s="573"/>
    </row>
    <row r="37" spans="1:13">
      <c r="A37" s="442">
        <v>29</v>
      </c>
      <c r="B37" s="443" t="s">
        <v>527</v>
      </c>
      <c r="C37" s="440"/>
      <c r="D37" s="440"/>
      <c r="E37" s="440"/>
      <c r="F37" s="440"/>
      <c r="G37" s="444">
        <f>SUM(G23:G24,G32:G33,G36)</f>
        <v>958573986.13038301</v>
      </c>
      <c r="I37" s="573"/>
      <c r="J37" s="573"/>
      <c r="K37" s="573"/>
      <c r="L37" s="573"/>
      <c r="M37" s="573"/>
    </row>
    <row r="38" spans="1:13">
      <c r="A38" s="431"/>
      <c r="B38" s="452"/>
      <c r="C38" s="453"/>
      <c r="D38" s="453"/>
      <c r="E38" s="453"/>
      <c r="F38" s="453"/>
      <c r="G38" s="454"/>
      <c r="I38" s="573"/>
      <c r="J38" s="573"/>
      <c r="K38" s="573"/>
      <c r="L38" s="573"/>
      <c r="M38" s="573"/>
    </row>
    <row r="39" spans="1:13" ht="15.75" thickBot="1">
      <c r="A39" s="455">
        <v>30</v>
      </c>
      <c r="B39" s="456" t="s">
        <v>528</v>
      </c>
      <c r="C39" s="322"/>
      <c r="D39" s="323"/>
      <c r="E39" s="323"/>
      <c r="F39" s="324"/>
      <c r="G39" s="457">
        <f>IFERROR(G21/G37,0)</f>
        <v>1.2184126901670995</v>
      </c>
      <c r="I39" s="573"/>
      <c r="J39" s="573"/>
      <c r="K39" s="573"/>
      <c r="L39" s="573"/>
      <c r="M39" s="573"/>
    </row>
    <row r="42" spans="1:13" ht="39">
      <c r="B42" s="425" t="s">
        <v>529</v>
      </c>
    </row>
  </sheetData>
  <mergeCells count="2">
    <mergeCell ref="C5:F5"/>
    <mergeCell ref="G5:G6"/>
  </mergeCells>
  <pageMargins left="0.7" right="0.7" top="0.75" bottom="0.75" header="0.3"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85" zoomScaleNormal="85" workbookViewId="0">
      <pane xSplit="1" ySplit="5" topLeftCell="B15" activePane="bottomRight" state="frozen"/>
      <selection activeCell="B9" sqref="B9"/>
      <selection pane="topRight" activeCell="B9" sqref="B9"/>
      <selection pane="bottomLeft" activeCell="B9" sqref="B9"/>
      <selection pane="bottomRight" activeCell="C8" sqref="C8:G48"/>
    </sheetView>
  </sheetViews>
  <sheetFormatPr defaultColWidth="9.140625" defaultRowHeight="14.25"/>
  <cols>
    <col min="1" max="1" width="9.42578125" style="3" bestFit="1" customWidth="1"/>
    <col min="2" max="2" width="86" style="3" customWidth="1"/>
    <col min="3" max="3" width="14.140625" style="3" bestFit="1" customWidth="1"/>
    <col min="4" max="7" width="14.140625" style="4" bestFit="1" customWidth="1"/>
    <col min="8" max="13" width="6.7109375" style="5" customWidth="1"/>
    <col min="14" max="16384" width="9.140625" style="5"/>
  </cols>
  <sheetData>
    <row r="1" spans="1:8">
      <c r="A1" s="2" t="s">
        <v>30</v>
      </c>
      <c r="B1" s="533" t="str">
        <f>'Info '!C2</f>
        <v>JSC "BasisBank"</v>
      </c>
    </row>
    <row r="2" spans="1:8">
      <c r="A2" s="2" t="s">
        <v>31</v>
      </c>
      <c r="B2" s="534">
        <v>44561</v>
      </c>
      <c r="C2" s="6"/>
      <c r="D2" s="7"/>
      <c r="E2" s="7"/>
      <c r="F2" s="7"/>
      <c r="G2" s="7"/>
      <c r="H2" s="8"/>
    </row>
    <row r="3" spans="1:8">
      <c r="A3" s="2"/>
      <c r="B3" s="6"/>
      <c r="C3" s="6"/>
      <c r="D3" s="7"/>
      <c r="E3" s="7"/>
      <c r="F3" s="7"/>
      <c r="G3" s="7"/>
      <c r="H3" s="8"/>
    </row>
    <row r="4" spans="1:8" ht="15" thickBot="1">
      <c r="A4" s="9" t="s">
        <v>137</v>
      </c>
      <c r="B4" s="10" t="s">
        <v>136</v>
      </c>
      <c r="C4" s="10"/>
      <c r="D4" s="10"/>
      <c r="E4" s="10"/>
      <c r="F4" s="10"/>
      <c r="G4" s="10"/>
      <c r="H4" s="8"/>
    </row>
    <row r="5" spans="1:8">
      <c r="A5" s="11" t="s">
        <v>6</v>
      </c>
      <c r="B5" s="12"/>
      <c r="C5" s="612" t="str">
        <f>INT((MONTH($B$2))/3)&amp;"Q"&amp;"-"&amp;YEAR($B$2)</f>
        <v>4Q-2021</v>
      </c>
      <c r="D5" s="612" t="str">
        <f>IF(INT(MONTH($B$2))=3,"4"&amp;"Q"&amp;"-"&amp;YEAR($B$2)-1,IF(INT(MONTH($B$2))=6,"1"&amp;"Q"&amp;"-"&amp;YEAR($B$2),IF(INT(MONTH($B$2))=9,"2"&amp;"Q"&amp;"-"&amp;YEAR($B$2),IF(INT(MONTH($B$2))=12,"3"&amp;"Q"&amp;"-"&amp;YEAR($B$2),0))))</f>
        <v>3Q-2021</v>
      </c>
      <c r="E5" s="612" t="str">
        <f>IF(INT(MONTH($B$2))=3,"3"&amp;"Q"&amp;"-"&amp;YEAR($B$2)-1,IF(INT(MONTH($B$2))=6,"4"&amp;"Q"&amp;"-"&amp;YEAR($B$2)-1,IF(INT(MONTH($B$2))=9,"1"&amp;"Q"&amp;"-"&amp;YEAR($B$2),IF(INT(MONTH($B$2))=12,"2"&amp;"Q"&amp;"-"&amp;YEAR($B$2),0))))</f>
        <v>2Q-2021</v>
      </c>
      <c r="F5" s="612" t="str">
        <f>IF(INT(MONTH($B$2))=3,"2"&amp;"Q"&amp;"-"&amp;YEAR($B$2)-1,IF(INT(MONTH($B$2))=6,"3"&amp;"Q"&amp;"-"&amp;YEAR($B$2)-1,IF(INT(MONTH($B$2))=9,"4"&amp;"Q"&amp;"-"&amp;YEAR($B$2)-1,IF(INT(MONTH($B$2))=12,"1"&amp;"Q"&amp;"-"&amp;YEAR($B$2),0))))</f>
        <v>1Q-2021</v>
      </c>
      <c r="G5" s="613" t="str">
        <f>IF(INT(MONTH($B$2))=3,"1"&amp;"Q"&amp;"-"&amp;YEAR($B$2)-1,IF(INT(MONTH($B$2))=6,"2"&amp;"Q"&amp;"-"&amp;YEAR($B$2)-1,IF(INT(MONTH($B$2))=9,"3"&amp;"Q"&amp;"-"&amp;YEAR($B$2)-1,IF(INT(MONTH($B$2))=12,"4"&amp;"Q"&amp;"-"&amp;YEAR($B$2)-1,0))))</f>
        <v>4Q-2020</v>
      </c>
    </row>
    <row r="6" spans="1:8">
      <c r="B6" s="224" t="s">
        <v>135</v>
      </c>
      <c r="C6" s="419"/>
      <c r="D6" s="419"/>
      <c r="E6" s="419"/>
      <c r="F6" s="419"/>
      <c r="G6" s="420"/>
    </row>
    <row r="7" spans="1:8">
      <c r="A7" s="13"/>
      <c r="B7" s="225" t="s">
        <v>133</v>
      </c>
      <c r="C7" s="419"/>
      <c r="D7" s="419"/>
      <c r="E7" s="419"/>
      <c r="F7" s="419"/>
      <c r="G7" s="420"/>
    </row>
    <row r="8" spans="1:8">
      <c r="A8" s="421">
        <v>1</v>
      </c>
      <c r="B8" s="14" t="s">
        <v>481</v>
      </c>
      <c r="C8" s="15">
        <v>275001902.05999994</v>
      </c>
      <c r="D8" s="15">
        <v>265452501.13</v>
      </c>
      <c r="E8" s="15">
        <v>247816256.63999999</v>
      </c>
      <c r="F8" s="15">
        <v>240719372.53</v>
      </c>
      <c r="G8" s="16">
        <v>232115414.32999998</v>
      </c>
    </row>
    <row r="9" spans="1:8">
      <c r="A9" s="421">
        <v>2</v>
      </c>
      <c r="B9" s="14" t="s">
        <v>482</v>
      </c>
      <c r="C9" s="15">
        <v>275001902.05999994</v>
      </c>
      <c r="D9" s="15">
        <v>265452501.13</v>
      </c>
      <c r="E9" s="15">
        <v>247816256.63999999</v>
      </c>
      <c r="F9" s="15">
        <v>240719372.53</v>
      </c>
      <c r="G9" s="16">
        <v>232115414.32999998</v>
      </c>
    </row>
    <row r="10" spans="1:8">
      <c r="A10" s="421">
        <v>3</v>
      </c>
      <c r="B10" s="14" t="s">
        <v>242</v>
      </c>
      <c r="C10" s="15">
        <v>306538687.10929382</v>
      </c>
      <c r="D10" s="15">
        <v>295358176.47649914</v>
      </c>
      <c r="E10" s="15">
        <v>280321900.0819748</v>
      </c>
      <c r="F10" s="15">
        <v>275128392.06172788</v>
      </c>
      <c r="G10" s="16">
        <v>265483867.79889318</v>
      </c>
    </row>
    <row r="11" spans="1:8">
      <c r="A11" s="421">
        <v>4</v>
      </c>
      <c r="B11" s="14" t="s">
        <v>484</v>
      </c>
      <c r="C11" s="15">
        <v>155203230.88844451</v>
      </c>
      <c r="D11" s="15">
        <v>91656320.449453786</v>
      </c>
      <c r="E11" s="15">
        <v>88361268.60597527</v>
      </c>
      <c r="F11" s="15">
        <v>92191695.259750709</v>
      </c>
      <c r="G11" s="16">
        <v>82523586.435273439</v>
      </c>
    </row>
    <row r="12" spans="1:8">
      <c r="A12" s="421">
        <v>5</v>
      </c>
      <c r="B12" s="14" t="s">
        <v>485</v>
      </c>
      <c r="C12" s="15">
        <v>192822970.13201964</v>
      </c>
      <c r="D12" s="15">
        <v>122242023.6903459</v>
      </c>
      <c r="E12" s="15">
        <v>117848931.49008335</v>
      </c>
      <c r="F12" s="15">
        <v>122958475.84602115</v>
      </c>
      <c r="G12" s="16">
        <v>110067421.63070144</v>
      </c>
    </row>
    <row r="13" spans="1:8">
      <c r="A13" s="421">
        <v>6</v>
      </c>
      <c r="B13" s="14" t="s">
        <v>483</v>
      </c>
      <c r="C13" s="15">
        <v>270798654.07141119</v>
      </c>
      <c r="D13" s="15">
        <v>188502163.93218562</v>
      </c>
      <c r="E13" s="15">
        <v>181457653.67036971</v>
      </c>
      <c r="F13" s="15">
        <v>189404655.43450895</v>
      </c>
      <c r="G13" s="16">
        <v>186412557.92842311</v>
      </c>
    </row>
    <row r="14" spans="1:8">
      <c r="A14" s="13"/>
      <c r="B14" s="224" t="s">
        <v>487</v>
      </c>
      <c r="C14" s="419"/>
      <c r="D14" s="419"/>
      <c r="E14" s="419"/>
      <c r="F14" s="419"/>
      <c r="G14" s="420"/>
    </row>
    <row r="15" spans="1:8" ht="15" customHeight="1">
      <c r="A15" s="421">
        <v>7</v>
      </c>
      <c r="B15" s="14" t="s">
        <v>486</v>
      </c>
      <c r="C15" s="15">
        <v>1706474911.7904396</v>
      </c>
      <c r="D15" s="15">
        <v>1546911912.6672308</v>
      </c>
      <c r="E15" s="15">
        <v>1489488157.1328807</v>
      </c>
      <c r="F15" s="15">
        <v>1549785221.6105356</v>
      </c>
      <c r="G15" s="16">
        <v>1519303562.2598829</v>
      </c>
    </row>
    <row r="16" spans="1:8">
      <c r="A16" s="13"/>
      <c r="B16" s="224" t="s">
        <v>488</v>
      </c>
      <c r="C16" s="419"/>
      <c r="D16" s="419"/>
      <c r="E16" s="419"/>
      <c r="F16" s="419"/>
      <c r="G16" s="420"/>
    </row>
    <row r="17" spans="1:7" s="17" customFormat="1">
      <c r="A17" s="421"/>
      <c r="B17" s="225" t="s">
        <v>474</v>
      </c>
      <c r="C17" s="419"/>
      <c r="D17" s="419"/>
      <c r="E17" s="419"/>
      <c r="F17" s="419"/>
      <c r="G17" s="420"/>
    </row>
    <row r="18" spans="1:7">
      <c r="A18" s="11">
        <v>8</v>
      </c>
      <c r="B18" s="14" t="s">
        <v>481</v>
      </c>
      <c r="C18" s="727">
        <v>0.16115203344622686</v>
      </c>
      <c r="D18" s="727">
        <v>0.17160156241366001</v>
      </c>
      <c r="E18" s="727">
        <v>0.16637678886754098</v>
      </c>
      <c r="F18" s="727">
        <v>0.15532434376928991</v>
      </c>
      <c r="G18" s="728">
        <v>0.15277750944303764</v>
      </c>
    </row>
    <row r="19" spans="1:7" ht="15" customHeight="1">
      <c r="A19" s="11">
        <v>9</v>
      </c>
      <c r="B19" s="14" t="s">
        <v>482</v>
      </c>
      <c r="C19" s="727">
        <v>0.16115203344622686</v>
      </c>
      <c r="D19" s="727">
        <v>0.17160156241366001</v>
      </c>
      <c r="E19" s="727">
        <v>0.16637678886754098</v>
      </c>
      <c r="F19" s="727">
        <v>0.15532434376928991</v>
      </c>
      <c r="G19" s="728">
        <v>0.15277750944303764</v>
      </c>
    </row>
    <row r="20" spans="1:7">
      <c r="A20" s="11">
        <v>10</v>
      </c>
      <c r="B20" s="14" t="s">
        <v>242</v>
      </c>
      <c r="C20" s="727">
        <v>0.17963269485613026</v>
      </c>
      <c r="D20" s="727">
        <v>0.19093406292749657</v>
      </c>
      <c r="E20" s="727">
        <v>0.18820015368337475</v>
      </c>
      <c r="F20" s="727">
        <v>0.1775267877285697</v>
      </c>
      <c r="G20" s="728">
        <v>0.17474050242072764</v>
      </c>
    </row>
    <row r="21" spans="1:7">
      <c r="A21" s="11">
        <v>11</v>
      </c>
      <c r="B21" s="14" t="s">
        <v>484</v>
      </c>
      <c r="C21" s="727">
        <v>9.0949611867193955E-2</v>
      </c>
      <c r="D21" s="727">
        <v>5.9251156900988158E-2</v>
      </c>
      <c r="E21" s="727">
        <v>5.932324347986901E-2</v>
      </c>
      <c r="F21" s="727">
        <v>5.9486755954444553E-2</v>
      </c>
      <c r="G21" s="728">
        <v>5.4316720163891413E-2</v>
      </c>
    </row>
    <row r="22" spans="1:7">
      <c r="A22" s="11">
        <v>12</v>
      </c>
      <c r="B22" s="14" t="s">
        <v>485</v>
      </c>
      <c r="C22" s="727">
        <v>0.1129949047593727</v>
      </c>
      <c r="D22" s="727">
        <v>7.9023260917017973E-2</v>
      </c>
      <c r="E22" s="727">
        <v>7.9120421955506545E-2</v>
      </c>
      <c r="F22" s="727">
        <v>7.933904268247105E-2</v>
      </c>
      <c r="G22" s="728">
        <v>7.2445970880883101E-2</v>
      </c>
    </row>
    <row r="23" spans="1:7">
      <c r="A23" s="11">
        <v>13</v>
      </c>
      <c r="B23" s="14" t="s">
        <v>483</v>
      </c>
      <c r="C23" s="727">
        <v>0.15868891608098024</v>
      </c>
      <c r="D23" s="727">
        <v>0.12185707692118336</v>
      </c>
      <c r="E23" s="727">
        <v>0.12182550952245098</v>
      </c>
      <c r="F23" s="727">
        <v>0.12221348661311905</v>
      </c>
      <c r="G23" s="728">
        <v>0.12269605795641285</v>
      </c>
    </row>
    <row r="24" spans="1:7">
      <c r="A24" s="13"/>
      <c r="B24" s="224" t="s">
        <v>132</v>
      </c>
      <c r="C24" s="729"/>
      <c r="D24" s="729"/>
      <c r="E24" s="729"/>
      <c r="F24" s="729"/>
      <c r="G24" s="730"/>
    </row>
    <row r="25" spans="1:7" ht="15" customHeight="1">
      <c r="A25" s="422">
        <v>14</v>
      </c>
      <c r="B25" s="14" t="s">
        <v>131</v>
      </c>
      <c r="C25" s="727">
        <v>7.6189278026136675E-2</v>
      </c>
      <c r="D25" s="727">
        <v>7.4479871420651933E-2</v>
      </c>
      <c r="E25" s="727">
        <v>7.0902119707839384E-2</v>
      </c>
      <c r="F25" s="727">
        <v>6.6770995748569581E-2</v>
      </c>
      <c r="G25" s="728">
        <v>6.9850878461628629E-2</v>
      </c>
    </row>
    <row r="26" spans="1:7">
      <c r="A26" s="422">
        <v>15</v>
      </c>
      <c r="B26" s="14" t="s">
        <v>130</v>
      </c>
      <c r="C26" s="727">
        <v>3.754214775056447E-2</v>
      </c>
      <c r="D26" s="727">
        <v>3.7014829842418134E-2</v>
      </c>
      <c r="E26" s="727">
        <v>3.6262768582781317E-2</v>
      </c>
      <c r="F26" s="727">
        <v>3.5917108724700712E-2</v>
      </c>
      <c r="G26" s="728">
        <v>3.9204573780741186E-2</v>
      </c>
    </row>
    <row r="27" spans="1:7">
      <c r="A27" s="422">
        <v>16</v>
      </c>
      <c r="B27" s="14" t="s">
        <v>129</v>
      </c>
      <c r="C27" s="727">
        <v>2.3211712812904229E-2</v>
      </c>
      <c r="D27" s="727">
        <v>2.245780989268167E-2</v>
      </c>
      <c r="E27" s="727">
        <v>1.9056347753749096E-2</v>
      </c>
      <c r="F27" s="727">
        <v>1.6734743988668074E-2</v>
      </c>
      <c r="G27" s="728">
        <v>1.933807261584054E-2</v>
      </c>
    </row>
    <row r="28" spans="1:7">
      <c r="A28" s="422">
        <v>17</v>
      </c>
      <c r="B28" s="14" t="s">
        <v>128</v>
      </c>
      <c r="C28" s="727">
        <v>3.8647130275572213E-2</v>
      </c>
      <c r="D28" s="727">
        <v>3.7465041578233806E-2</v>
      </c>
      <c r="E28" s="727">
        <v>3.463935112505806E-2</v>
      </c>
      <c r="F28" s="727">
        <v>3.0853887023868872E-2</v>
      </c>
      <c r="G28" s="728">
        <v>3.0646304680887439E-2</v>
      </c>
    </row>
    <row r="29" spans="1:7">
      <c r="A29" s="422">
        <v>18</v>
      </c>
      <c r="B29" s="14" t="s">
        <v>267</v>
      </c>
      <c r="C29" s="727">
        <v>2.5446839600579155E-2</v>
      </c>
      <c r="D29" s="727">
        <v>2.6098149319998695E-2</v>
      </c>
      <c r="E29" s="727">
        <v>1.8065614205511414E-2</v>
      </c>
      <c r="F29" s="727">
        <v>1.6125735583015152E-2</v>
      </c>
      <c r="G29" s="728">
        <v>3.5040779731209792E-3</v>
      </c>
    </row>
    <row r="30" spans="1:7">
      <c r="A30" s="422">
        <v>19</v>
      </c>
      <c r="B30" s="14" t="s">
        <v>268</v>
      </c>
      <c r="C30" s="727">
        <v>0.16377662781573007</v>
      </c>
      <c r="D30" s="727">
        <v>0.17039304628525573</v>
      </c>
      <c r="E30" s="727">
        <v>0.12265188052050463</v>
      </c>
      <c r="F30" s="727">
        <v>0.11428334902011199</v>
      </c>
      <c r="G30" s="728">
        <v>2.540281131801141E-2</v>
      </c>
    </row>
    <row r="31" spans="1:7">
      <c r="A31" s="13"/>
      <c r="B31" s="224" t="s">
        <v>347</v>
      </c>
      <c r="C31" s="729"/>
      <c r="D31" s="729"/>
      <c r="E31" s="729"/>
      <c r="F31" s="729"/>
      <c r="G31" s="730"/>
    </row>
    <row r="32" spans="1:7">
      <c r="A32" s="422">
        <v>20</v>
      </c>
      <c r="B32" s="14" t="s">
        <v>127</v>
      </c>
      <c r="C32" s="727">
        <v>5.4010013148751305E-2</v>
      </c>
      <c r="D32" s="727">
        <v>6.5587091122677021E-2</v>
      </c>
      <c r="E32" s="727">
        <v>6.6395780911242833E-2</v>
      </c>
      <c r="F32" s="727">
        <v>8.0136951377358046E-2</v>
      </c>
      <c r="G32" s="728">
        <v>7.6626922194088634E-2</v>
      </c>
    </row>
    <row r="33" spans="1:7" ht="15" customHeight="1">
      <c r="A33" s="422">
        <v>21</v>
      </c>
      <c r="B33" s="14" t="s">
        <v>126</v>
      </c>
      <c r="C33" s="727">
        <v>4.1705364259597442E-2</v>
      </c>
      <c r="D33" s="727">
        <v>4.5182312264914717E-2</v>
      </c>
      <c r="E33" s="727">
        <v>5.2278951377838716E-2</v>
      </c>
      <c r="F33" s="727">
        <v>5.6189783611179767E-2</v>
      </c>
      <c r="G33" s="728">
        <v>5.6707328997536534E-2</v>
      </c>
    </row>
    <row r="34" spans="1:7">
      <c r="A34" s="422">
        <v>22</v>
      </c>
      <c r="B34" s="14" t="s">
        <v>125</v>
      </c>
      <c r="C34" s="727">
        <v>0.52511176178429664</v>
      </c>
      <c r="D34" s="727">
        <v>0.53388802260505441</v>
      </c>
      <c r="E34" s="727">
        <v>0.53497616563376815</v>
      </c>
      <c r="F34" s="727">
        <v>0.56433702233821448</v>
      </c>
      <c r="G34" s="728">
        <v>0.55467286457773513</v>
      </c>
    </row>
    <row r="35" spans="1:7" ht="15" customHeight="1">
      <c r="A35" s="422">
        <v>23</v>
      </c>
      <c r="B35" s="14" t="s">
        <v>124</v>
      </c>
      <c r="C35" s="727">
        <v>0.50327127818364548</v>
      </c>
      <c r="D35" s="727">
        <v>0.51341190576933793</v>
      </c>
      <c r="E35" s="727">
        <v>0.51478573018715101</v>
      </c>
      <c r="F35" s="727">
        <v>0.54957430631496063</v>
      </c>
      <c r="G35" s="728">
        <v>0.4894964707574046</v>
      </c>
    </row>
    <row r="36" spans="1:7">
      <c r="A36" s="422">
        <v>24</v>
      </c>
      <c r="B36" s="14" t="s">
        <v>123</v>
      </c>
      <c r="C36" s="727">
        <v>0.14889139965982348</v>
      </c>
      <c r="D36" s="727">
        <v>4.1347382270580192E-2</v>
      </c>
      <c r="E36" s="727">
        <v>-1.1387720612598736E-2</v>
      </c>
      <c r="F36" s="727">
        <v>2.8164207245850495E-3</v>
      </c>
      <c r="G36" s="728">
        <v>9.5497690167106589E-2</v>
      </c>
    </row>
    <row r="37" spans="1:7" ht="15" customHeight="1">
      <c r="A37" s="13"/>
      <c r="B37" s="224" t="s">
        <v>348</v>
      </c>
      <c r="C37" s="729"/>
      <c r="D37" s="729"/>
      <c r="E37" s="729"/>
      <c r="F37" s="729"/>
      <c r="G37" s="730"/>
    </row>
    <row r="38" spans="1:7" ht="15" customHeight="1">
      <c r="A38" s="422">
        <v>25</v>
      </c>
      <c r="B38" s="14" t="s">
        <v>122</v>
      </c>
      <c r="C38" s="727">
        <v>0.23388627820836105</v>
      </c>
      <c r="D38" s="727">
        <v>0.24932928486575559</v>
      </c>
      <c r="E38" s="727">
        <v>0.27608821527110394</v>
      </c>
      <c r="F38" s="727">
        <v>0.33146937701530188</v>
      </c>
      <c r="G38" s="728">
        <v>0.29533945330228051</v>
      </c>
    </row>
    <row r="39" spans="1:7" ht="15" customHeight="1">
      <c r="A39" s="422">
        <v>26</v>
      </c>
      <c r="B39" s="14" t="s">
        <v>121</v>
      </c>
      <c r="C39" s="727">
        <v>0.59744413242866834</v>
      </c>
      <c r="D39" s="727">
        <v>0.62861500262956382</v>
      </c>
      <c r="E39" s="727">
        <v>0.63930598491277091</v>
      </c>
      <c r="F39" s="727">
        <v>0.68225441363384465</v>
      </c>
      <c r="G39" s="728">
        <v>0.56787522673427027</v>
      </c>
    </row>
    <row r="40" spans="1:7" ht="15" customHeight="1">
      <c r="A40" s="422">
        <v>27</v>
      </c>
      <c r="B40" s="14" t="s">
        <v>120</v>
      </c>
      <c r="C40" s="727">
        <v>0.2540370765606989</v>
      </c>
      <c r="D40" s="727">
        <v>0.26532851500655896</v>
      </c>
      <c r="E40" s="727">
        <v>0.24168653816688657</v>
      </c>
      <c r="F40" s="727">
        <v>0.27893743583485425</v>
      </c>
      <c r="G40" s="728">
        <v>0.24492352250829472</v>
      </c>
    </row>
    <row r="41" spans="1:7" ht="15" customHeight="1">
      <c r="A41" s="423"/>
      <c r="B41" s="224" t="s">
        <v>391</v>
      </c>
      <c r="C41" s="419"/>
      <c r="D41" s="419"/>
      <c r="E41" s="419"/>
      <c r="F41" s="419"/>
      <c r="G41" s="420"/>
    </row>
    <row r="42" spans="1:7">
      <c r="A42" s="422">
        <v>28</v>
      </c>
      <c r="B42" s="14" t="s">
        <v>374</v>
      </c>
      <c r="C42" s="15">
        <v>380826472.24000013</v>
      </c>
      <c r="D42" s="15">
        <v>449835513.72069997</v>
      </c>
      <c r="E42" s="15">
        <v>515705204.31278449</v>
      </c>
      <c r="F42" s="15">
        <v>583476451.98086345</v>
      </c>
      <c r="G42" s="16">
        <v>486317738.58238661</v>
      </c>
    </row>
    <row r="43" spans="1:7" ht="15" customHeight="1">
      <c r="A43" s="422">
        <v>29</v>
      </c>
      <c r="B43" s="14" t="s">
        <v>386</v>
      </c>
      <c r="C43" s="15">
        <v>264903848.44921699</v>
      </c>
      <c r="D43" s="15">
        <v>244206435.59640634</v>
      </c>
      <c r="E43" s="15">
        <v>262313771.04218721</v>
      </c>
      <c r="F43" s="15">
        <v>324780065.35037214</v>
      </c>
      <c r="G43" s="16">
        <v>221915531.16067123</v>
      </c>
    </row>
    <row r="44" spans="1:7" ht="15" customHeight="1">
      <c r="A44" s="458">
        <v>30</v>
      </c>
      <c r="B44" s="459" t="s">
        <v>375</v>
      </c>
      <c r="C44" s="727">
        <v>1.4376026413712366</v>
      </c>
      <c r="D44" s="727">
        <v>1.8420297262932557</v>
      </c>
      <c r="E44" s="727">
        <v>1.9659860108139158</v>
      </c>
      <c r="F44" s="727">
        <v>1.7965279098993041</v>
      </c>
      <c r="G44" s="728">
        <v>2.1914542710860689</v>
      </c>
    </row>
    <row r="45" spans="1:7" ht="15" customHeight="1">
      <c r="A45" s="458"/>
      <c r="B45" s="224" t="s">
        <v>491</v>
      </c>
      <c r="C45" s="725"/>
      <c r="D45" s="725"/>
      <c r="E45" s="725"/>
      <c r="F45" s="725"/>
      <c r="G45" s="726"/>
    </row>
    <row r="46" spans="1:7" ht="15" customHeight="1">
      <c r="A46" s="458">
        <v>31</v>
      </c>
      <c r="B46" s="459" t="s">
        <v>498</v>
      </c>
      <c r="C46" s="15">
        <v>1167938709.1423299</v>
      </c>
      <c r="D46" s="15">
        <v>1116524966.0207798</v>
      </c>
      <c r="E46" s="15">
        <v>1095909111.1989348</v>
      </c>
      <c r="F46" s="15">
        <v>1142443072.8429351</v>
      </c>
      <c r="G46" s="16">
        <v>1080484155.5451598</v>
      </c>
    </row>
    <row r="47" spans="1:7" ht="15" customHeight="1">
      <c r="A47" s="458">
        <v>32</v>
      </c>
      <c r="B47" s="459" t="s">
        <v>513</v>
      </c>
      <c r="C47" s="15">
        <v>958573986.13035393</v>
      </c>
      <c r="D47" s="15">
        <v>864784138.17464519</v>
      </c>
      <c r="E47" s="15">
        <v>829886561.87671816</v>
      </c>
      <c r="F47" s="15">
        <v>836661871.92420769</v>
      </c>
      <c r="G47" s="16">
        <v>833086310.36673725</v>
      </c>
    </row>
    <row r="48" spans="1:7" ht="15" thickBot="1">
      <c r="A48" s="424">
        <v>33</v>
      </c>
      <c r="B48" s="226" t="s">
        <v>531</v>
      </c>
      <c r="C48" s="531">
        <v>1.2184126901431529</v>
      </c>
      <c r="D48" s="531">
        <v>1.2911025037733694</v>
      </c>
      <c r="E48" s="531">
        <v>1.3205529063160502</v>
      </c>
      <c r="F48" s="531">
        <v>1.3654776334141683</v>
      </c>
      <c r="G48" s="532">
        <v>1.2969654429557416</v>
      </c>
    </row>
    <row r="49" spans="1:2">
      <c r="A49" s="18"/>
    </row>
    <row r="50" spans="1:2" ht="38.25">
      <c r="B50" s="300" t="s">
        <v>475</v>
      </c>
    </row>
    <row r="51" spans="1:2" ht="51">
      <c r="B51" s="300" t="s">
        <v>390</v>
      </c>
    </row>
    <row r="53" spans="1:2">
      <c r="B53" s="299"/>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Normal="100" workbookViewId="0">
      <selection activeCell="C8" sqref="C8:H22"/>
    </sheetView>
  </sheetViews>
  <sheetFormatPr defaultColWidth="9.140625" defaultRowHeight="12.75"/>
  <cols>
    <col min="1" max="1" width="11.85546875" style="469" bestFit="1" customWidth="1"/>
    <col min="2" max="2" width="70" style="469" customWidth="1"/>
    <col min="3" max="4" width="16.28515625" style="469" bestFit="1" customWidth="1"/>
    <col min="5" max="5" width="17.5703125" style="469" bestFit="1" customWidth="1"/>
    <col min="6" max="6" width="15.85546875" style="469" bestFit="1" customWidth="1"/>
    <col min="7" max="7" width="21.28515625" style="469" bestFit="1" customWidth="1"/>
    <col min="8" max="8" width="18" style="581" bestFit="1" customWidth="1"/>
    <col min="9" max="16384" width="9.140625" style="469"/>
  </cols>
  <sheetData>
    <row r="1" spans="1:8" ht="13.5">
      <c r="A1" s="460" t="s">
        <v>30</v>
      </c>
      <c r="B1" s="551" t="str">
        <f>'Info '!C2</f>
        <v>JSC "BasisBank"</v>
      </c>
    </row>
    <row r="2" spans="1:8" ht="13.5">
      <c r="A2" s="461" t="s">
        <v>31</v>
      </c>
      <c r="B2" s="576">
        <f>'1. key ratios '!$B$2</f>
        <v>44561</v>
      </c>
    </row>
    <row r="3" spans="1:8">
      <c r="A3" s="462" t="s">
        <v>538</v>
      </c>
    </row>
    <row r="5" spans="1:8" ht="15" customHeight="1">
      <c r="A5" s="672" t="s">
        <v>539</v>
      </c>
      <c r="B5" s="673"/>
      <c r="C5" s="678" t="s">
        <v>540</v>
      </c>
      <c r="D5" s="679"/>
      <c r="E5" s="679"/>
      <c r="F5" s="679"/>
      <c r="G5" s="679"/>
      <c r="H5" s="680"/>
    </row>
    <row r="6" spans="1:8">
      <c r="A6" s="674"/>
      <c r="B6" s="675"/>
      <c r="C6" s="681"/>
      <c r="D6" s="682"/>
      <c r="E6" s="682"/>
      <c r="F6" s="682"/>
      <c r="G6" s="682"/>
      <c r="H6" s="683"/>
    </row>
    <row r="7" spans="1:8">
      <c r="A7" s="676"/>
      <c r="B7" s="677"/>
      <c r="C7" s="493" t="s">
        <v>541</v>
      </c>
      <c r="D7" s="493" t="s">
        <v>542</v>
      </c>
      <c r="E7" s="493" t="s">
        <v>543</v>
      </c>
      <c r="F7" s="493" t="s">
        <v>544</v>
      </c>
      <c r="G7" s="493" t="s">
        <v>545</v>
      </c>
      <c r="H7" s="582" t="s">
        <v>106</v>
      </c>
    </row>
    <row r="8" spans="1:8">
      <c r="A8" s="464">
        <v>1</v>
      </c>
      <c r="B8" s="463" t="s">
        <v>93</v>
      </c>
      <c r="C8" s="580">
        <v>229462938.46560001</v>
      </c>
      <c r="D8" s="580">
        <v>48089803.960000001</v>
      </c>
      <c r="E8" s="580">
        <v>117496403.46000001</v>
      </c>
      <c r="F8" s="580">
        <v>27178465.629999999</v>
      </c>
      <c r="G8" s="580"/>
      <c r="H8" s="578">
        <f>SUM(C8:G8)</f>
        <v>422227611.51559997</v>
      </c>
    </row>
    <row r="9" spans="1:8">
      <c r="A9" s="464">
        <v>2</v>
      </c>
      <c r="B9" s="463" t="s">
        <v>94</v>
      </c>
      <c r="C9" s="580"/>
      <c r="D9" s="580"/>
      <c r="E9" s="580"/>
      <c r="F9" s="580"/>
      <c r="G9" s="580"/>
      <c r="H9" s="578">
        <f t="shared" ref="H9:H21" si="0">SUM(C9:G9)</f>
        <v>0</v>
      </c>
    </row>
    <row r="10" spans="1:8">
      <c r="A10" s="464">
        <v>3</v>
      </c>
      <c r="B10" s="463" t="s">
        <v>265</v>
      </c>
      <c r="C10" s="580"/>
      <c r="D10" s="580">
        <v>49495495.799999997</v>
      </c>
      <c r="E10" s="580">
        <v>4464.6000000000004</v>
      </c>
      <c r="F10" s="580">
        <v>795778.32</v>
      </c>
      <c r="G10" s="580">
        <v>1E-4</v>
      </c>
      <c r="H10" s="578">
        <f t="shared" si="0"/>
        <v>50295738.720100001</v>
      </c>
    </row>
    <row r="11" spans="1:8">
      <c r="A11" s="464">
        <v>4</v>
      </c>
      <c r="B11" s="463" t="s">
        <v>95</v>
      </c>
      <c r="C11" s="580"/>
      <c r="D11" s="580"/>
      <c r="E11" s="580"/>
      <c r="F11" s="580"/>
      <c r="G11" s="580"/>
      <c r="H11" s="578">
        <f t="shared" si="0"/>
        <v>0</v>
      </c>
    </row>
    <row r="12" spans="1:8">
      <c r="A12" s="464">
        <v>5</v>
      </c>
      <c r="B12" s="463" t="s">
        <v>96</v>
      </c>
      <c r="C12" s="580"/>
      <c r="D12" s="580"/>
      <c r="E12" s="580"/>
      <c r="F12" s="580"/>
      <c r="G12" s="580"/>
      <c r="H12" s="578">
        <f t="shared" si="0"/>
        <v>0</v>
      </c>
    </row>
    <row r="13" spans="1:8">
      <c r="A13" s="464">
        <v>6</v>
      </c>
      <c r="B13" s="463" t="s">
        <v>97</v>
      </c>
      <c r="C13" s="580">
        <v>104807110.089</v>
      </c>
      <c r="D13" s="580"/>
      <c r="E13" s="580"/>
      <c r="F13" s="580"/>
      <c r="G13" s="580"/>
      <c r="H13" s="578">
        <f t="shared" si="0"/>
        <v>104807110.089</v>
      </c>
    </row>
    <row r="14" spans="1:8">
      <c r="A14" s="464">
        <v>7</v>
      </c>
      <c r="B14" s="463" t="s">
        <v>98</v>
      </c>
      <c r="C14" s="580"/>
      <c r="D14" s="580">
        <v>163516934.07658002</v>
      </c>
      <c r="E14" s="580">
        <v>277975939.23474699</v>
      </c>
      <c r="F14" s="580">
        <v>406089015.192119</v>
      </c>
      <c r="G14" s="580">
        <v>1283394.8322785005</v>
      </c>
      <c r="H14" s="578">
        <f t="shared" si="0"/>
        <v>848865283.33572447</v>
      </c>
    </row>
    <row r="15" spans="1:8">
      <c r="A15" s="464">
        <v>8</v>
      </c>
      <c r="B15" s="463" t="s">
        <v>99</v>
      </c>
      <c r="C15" s="580"/>
      <c r="D15" s="580">
        <v>5885052.6502087004</v>
      </c>
      <c r="E15" s="580">
        <v>25833860.865719996</v>
      </c>
      <c r="F15" s="580">
        <v>35951816.135781802</v>
      </c>
      <c r="G15" s="580">
        <v>635638.25005890022</v>
      </c>
      <c r="H15" s="578">
        <f t="shared" si="0"/>
        <v>68306367.9017694</v>
      </c>
    </row>
    <row r="16" spans="1:8">
      <c r="A16" s="464">
        <v>9</v>
      </c>
      <c r="B16" s="463" t="s">
        <v>100</v>
      </c>
      <c r="C16" s="580"/>
      <c r="D16" s="580">
        <v>2514500.3296576999</v>
      </c>
      <c r="E16" s="580">
        <v>25165213.7734228</v>
      </c>
      <c r="F16" s="580">
        <v>93242002.601198003</v>
      </c>
      <c r="G16" s="580">
        <v>261500.48491300002</v>
      </c>
      <c r="H16" s="578">
        <f t="shared" si="0"/>
        <v>121183217.18919151</v>
      </c>
    </row>
    <row r="17" spans="1:8">
      <c r="A17" s="464">
        <v>10</v>
      </c>
      <c r="B17" s="496" t="s">
        <v>557</v>
      </c>
      <c r="C17" s="580"/>
      <c r="D17" s="580">
        <v>2268934.4865071001</v>
      </c>
      <c r="E17" s="580">
        <v>1666565.5844721999</v>
      </c>
      <c r="F17" s="580">
        <v>15686699.5184021</v>
      </c>
      <c r="G17" s="580">
        <v>3437556.4084843001</v>
      </c>
      <c r="H17" s="578">
        <f t="shared" si="0"/>
        <v>23059755.997865699</v>
      </c>
    </row>
    <row r="18" spans="1:8">
      <c r="A18" s="464">
        <v>11</v>
      </c>
      <c r="B18" s="463" t="s">
        <v>102</v>
      </c>
      <c r="C18" s="580"/>
      <c r="D18" s="580">
        <v>6295318.3112003999</v>
      </c>
      <c r="E18" s="580">
        <v>28736634.580040801</v>
      </c>
      <c r="F18" s="580">
        <v>1813959.0099622</v>
      </c>
      <c r="G18" s="580">
        <v>3943483.7248</v>
      </c>
      <c r="H18" s="578">
        <f t="shared" si="0"/>
        <v>40789395.626003399</v>
      </c>
    </row>
    <row r="19" spans="1:8">
      <c r="A19" s="464">
        <v>12</v>
      </c>
      <c r="B19" s="463" t="s">
        <v>103</v>
      </c>
      <c r="C19" s="580"/>
      <c r="D19" s="580">
        <v>15271993.630000001</v>
      </c>
      <c r="E19" s="580"/>
      <c r="F19" s="580"/>
      <c r="G19" s="580">
        <v>2.9999999999999997E-4</v>
      </c>
      <c r="H19" s="578">
        <f t="shared" si="0"/>
        <v>15271993.6303</v>
      </c>
    </row>
    <row r="20" spans="1:8">
      <c r="A20" s="464">
        <v>13</v>
      </c>
      <c r="B20" s="463" t="s">
        <v>244</v>
      </c>
      <c r="C20" s="580"/>
      <c r="D20" s="580"/>
      <c r="E20" s="580"/>
      <c r="F20" s="580"/>
      <c r="G20" s="580"/>
      <c r="H20" s="578">
        <f t="shared" si="0"/>
        <v>0</v>
      </c>
    </row>
    <row r="21" spans="1:8">
      <c r="A21" s="464">
        <v>14</v>
      </c>
      <c r="B21" s="463" t="s">
        <v>105</v>
      </c>
      <c r="C21" s="579">
        <v>34309246.6052</v>
      </c>
      <c r="D21" s="579">
        <v>15654590.9573271</v>
      </c>
      <c r="E21" s="579">
        <v>31647627.234842002</v>
      </c>
      <c r="F21" s="579">
        <v>66254840.579032704</v>
      </c>
      <c r="G21" s="579">
        <v>49229930.572085001</v>
      </c>
      <c r="H21" s="578">
        <f t="shared" si="0"/>
        <v>197096235.94848678</v>
      </c>
    </row>
    <row r="22" spans="1:8">
      <c r="A22" s="465">
        <v>15</v>
      </c>
      <c r="B22" s="471" t="s">
        <v>106</v>
      </c>
      <c r="C22" s="578">
        <f>+SUM(C8:C16)+SUM(C18:C21)</f>
        <v>368579295.15979999</v>
      </c>
      <c r="D22" s="578">
        <f t="shared" ref="D22:G22" si="1">+SUM(D8:D16)+SUM(D18:D21)</f>
        <v>306723689.71497393</v>
      </c>
      <c r="E22" s="578">
        <f t="shared" si="1"/>
        <v>506860143.74877256</v>
      </c>
      <c r="F22" s="578">
        <f t="shared" si="1"/>
        <v>631325877.46809363</v>
      </c>
      <c r="G22" s="578">
        <f t="shared" si="1"/>
        <v>55353947.864535406</v>
      </c>
      <c r="H22" s="578">
        <f>+SUM(H8:H16)+SUM(H18:H21)</f>
        <v>1868842953.9561756</v>
      </c>
    </row>
    <row r="24" spans="1:8">
      <c r="C24" s="583"/>
      <c r="D24" s="583"/>
      <c r="E24" s="583"/>
      <c r="F24" s="583"/>
      <c r="G24" s="583"/>
      <c r="H24" s="583"/>
    </row>
    <row r="25" spans="1:8">
      <c r="C25" s="583"/>
      <c r="D25" s="583"/>
      <c r="E25" s="583"/>
      <c r="F25" s="583"/>
      <c r="G25" s="583"/>
      <c r="H25" s="583"/>
    </row>
    <row r="26" spans="1:8" ht="38.25">
      <c r="B26" s="497" t="s">
        <v>686</v>
      </c>
      <c r="C26" s="583"/>
      <c r="D26" s="583"/>
      <c r="E26" s="583"/>
      <c r="F26" s="583"/>
      <c r="G26" s="583"/>
      <c r="H26" s="583"/>
    </row>
    <row r="27" spans="1:8">
      <c r="C27" s="583"/>
      <c r="D27" s="583"/>
      <c r="E27" s="583"/>
      <c r="F27" s="583"/>
      <c r="G27" s="583"/>
      <c r="H27" s="583"/>
    </row>
    <row r="28" spans="1:8">
      <c r="C28" s="583"/>
      <c r="D28" s="583"/>
      <c r="E28" s="583"/>
      <c r="F28" s="583"/>
      <c r="G28" s="583"/>
      <c r="H28" s="583"/>
    </row>
    <row r="29" spans="1:8">
      <c r="C29" s="583"/>
      <c r="D29" s="583"/>
      <c r="E29" s="583"/>
      <c r="F29" s="583"/>
      <c r="G29" s="583"/>
      <c r="H29" s="583"/>
    </row>
    <row r="30" spans="1:8">
      <c r="C30" s="583"/>
      <c r="D30" s="583"/>
      <c r="E30" s="583"/>
      <c r="F30" s="583"/>
      <c r="G30" s="583"/>
      <c r="H30" s="583"/>
    </row>
    <row r="31" spans="1:8">
      <c r="C31" s="583"/>
      <c r="D31" s="583"/>
      <c r="E31" s="583"/>
      <c r="F31" s="583"/>
      <c r="G31" s="583"/>
      <c r="H31" s="583"/>
    </row>
    <row r="32" spans="1:8">
      <c r="C32" s="583"/>
      <c r="D32" s="583"/>
      <c r="E32" s="583"/>
      <c r="F32" s="583"/>
      <c r="G32" s="583"/>
      <c r="H32" s="583"/>
    </row>
    <row r="33" spans="3:8">
      <c r="C33" s="583"/>
      <c r="D33" s="583"/>
      <c r="E33" s="583"/>
      <c r="F33" s="583"/>
      <c r="G33" s="583"/>
      <c r="H33" s="583"/>
    </row>
    <row r="34" spans="3:8">
      <c r="C34" s="583"/>
      <c r="D34" s="583"/>
      <c r="E34" s="583"/>
      <c r="F34" s="583"/>
      <c r="G34" s="583"/>
      <c r="H34" s="583"/>
    </row>
    <row r="35" spans="3:8">
      <c r="C35" s="583"/>
      <c r="D35" s="583"/>
      <c r="E35" s="583"/>
      <c r="F35" s="583"/>
      <c r="G35" s="583"/>
      <c r="H35" s="583"/>
    </row>
    <row r="36" spans="3:8">
      <c r="C36" s="583"/>
      <c r="D36" s="583"/>
      <c r="E36" s="583"/>
      <c r="F36" s="583"/>
      <c r="G36" s="583"/>
      <c r="H36" s="583"/>
    </row>
    <row r="37" spans="3:8">
      <c r="C37" s="583"/>
      <c r="D37" s="583"/>
      <c r="E37" s="583"/>
      <c r="F37" s="583"/>
      <c r="G37" s="583"/>
      <c r="H37" s="583"/>
    </row>
    <row r="38" spans="3:8">
      <c r="C38" s="583"/>
      <c r="D38" s="583"/>
      <c r="E38" s="583"/>
      <c r="F38" s="583"/>
      <c r="G38" s="583"/>
      <c r="H38" s="583"/>
    </row>
    <row r="39" spans="3:8">
      <c r="C39" s="583"/>
      <c r="D39" s="583"/>
      <c r="E39" s="583"/>
      <c r="F39" s="583"/>
      <c r="G39" s="583"/>
      <c r="H39" s="583"/>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I23" sqref="C7:I23"/>
    </sheetView>
  </sheetViews>
  <sheetFormatPr defaultColWidth="9.140625" defaultRowHeight="12.75"/>
  <cols>
    <col min="1" max="1" width="11.85546875" style="498" bestFit="1" customWidth="1"/>
    <col min="2" max="2" width="65.5703125" style="469" customWidth="1"/>
    <col min="3" max="9" width="20.140625" style="469" customWidth="1"/>
    <col min="10" max="16384" width="9.140625" style="469"/>
  </cols>
  <sheetData>
    <row r="1" spans="1:9" ht="13.5">
      <c r="A1" s="460" t="s">
        <v>30</v>
      </c>
      <c r="B1" s="551" t="str">
        <f>'Info '!C2</f>
        <v>JSC "BasisBank"</v>
      </c>
    </row>
    <row r="2" spans="1:9" ht="13.5">
      <c r="A2" s="461" t="s">
        <v>31</v>
      </c>
      <c r="B2" s="576">
        <f>'1. key ratios '!$B$2</f>
        <v>44561</v>
      </c>
    </row>
    <row r="3" spans="1:9">
      <c r="A3" s="462" t="s">
        <v>546</v>
      </c>
    </row>
    <row r="4" spans="1:9">
      <c r="C4" s="499" t="s">
        <v>0</v>
      </c>
      <c r="D4" s="499" t="s">
        <v>1</v>
      </c>
      <c r="E4" s="499" t="s">
        <v>2</v>
      </c>
      <c r="F4" s="499" t="s">
        <v>3</v>
      </c>
      <c r="G4" s="499" t="s">
        <v>4</v>
      </c>
      <c r="H4" s="499" t="s">
        <v>5</v>
      </c>
      <c r="I4" s="499" t="s">
        <v>8</v>
      </c>
    </row>
    <row r="5" spans="1:9" ht="44.25" customHeight="1">
      <c r="A5" s="672" t="s">
        <v>547</v>
      </c>
      <c r="B5" s="673"/>
      <c r="C5" s="686" t="s">
        <v>548</v>
      </c>
      <c r="D5" s="686"/>
      <c r="E5" s="686" t="s">
        <v>549</v>
      </c>
      <c r="F5" s="686" t="s">
        <v>550</v>
      </c>
      <c r="G5" s="684" t="s">
        <v>551</v>
      </c>
      <c r="H5" s="684" t="s">
        <v>552</v>
      </c>
      <c r="I5" s="529" t="s">
        <v>553</v>
      </c>
    </row>
    <row r="6" spans="1:9" ht="60" customHeight="1">
      <c r="A6" s="676"/>
      <c r="B6" s="677"/>
      <c r="C6" s="584" t="s">
        <v>554</v>
      </c>
      <c r="D6" s="584" t="s">
        <v>555</v>
      </c>
      <c r="E6" s="686"/>
      <c r="F6" s="686"/>
      <c r="G6" s="685"/>
      <c r="H6" s="685"/>
      <c r="I6" s="529" t="s">
        <v>556</v>
      </c>
    </row>
    <row r="7" spans="1:9">
      <c r="A7" s="467">
        <v>1</v>
      </c>
      <c r="B7" s="463" t="s">
        <v>93</v>
      </c>
      <c r="C7" s="580"/>
      <c r="D7" s="580">
        <v>422227611.65940005</v>
      </c>
      <c r="E7" s="580"/>
      <c r="F7" s="580"/>
      <c r="G7" s="580"/>
      <c r="H7" s="580"/>
      <c r="I7" s="585">
        <f t="shared" ref="I7:I23" si="0">C7+D7-E7-F7-G7</f>
        <v>422227611.65940005</v>
      </c>
    </row>
    <row r="8" spans="1:9">
      <c r="A8" s="467">
        <v>2</v>
      </c>
      <c r="B8" s="463" t="s">
        <v>94</v>
      </c>
      <c r="C8" s="580"/>
      <c r="D8" s="580"/>
      <c r="E8" s="580"/>
      <c r="F8" s="580"/>
      <c r="G8" s="580"/>
      <c r="H8" s="580"/>
      <c r="I8" s="585">
        <f t="shared" si="0"/>
        <v>0</v>
      </c>
    </row>
    <row r="9" spans="1:9">
      <c r="A9" s="467">
        <v>3</v>
      </c>
      <c r="B9" s="463" t="s">
        <v>265</v>
      </c>
      <c r="C9" s="580"/>
      <c r="D9" s="580">
        <v>50295738.720100001</v>
      </c>
      <c r="E9" s="580"/>
      <c r="F9" s="580">
        <v>1002152.4058158</v>
      </c>
      <c r="G9" s="580"/>
      <c r="H9" s="580"/>
      <c r="I9" s="585">
        <f t="shared" si="0"/>
        <v>49293586.314284198</v>
      </c>
    </row>
    <row r="10" spans="1:9">
      <c r="A10" s="467">
        <v>4</v>
      </c>
      <c r="B10" s="463" t="s">
        <v>95</v>
      </c>
      <c r="C10" s="580"/>
      <c r="D10" s="580"/>
      <c r="E10" s="580"/>
      <c r="F10" s="580"/>
      <c r="G10" s="580"/>
      <c r="H10" s="580"/>
      <c r="I10" s="585">
        <f t="shared" si="0"/>
        <v>0</v>
      </c>
    </row>
    <row r="11" spans="1:9">
      <c r="A11" s="467">
        <v>5</v>
      </c>
      <c r="B11" s="463" t="s">
        <v>96</v>
      </c>
      <c r="C11" s="580"/>
      <c r="D11" s="580"/>
      <c r="E11" s="580"/>
      <c r="F11" s="580"/>
      <c r="G11" s="580"/>
      <c r="H11" s="580"/>
      <c r="I11" s="585">
        <f t="shared" si="0"/>
        <v>0</v>
      </c>
    </row>
    <row r="12" spans="1:9">
      <c r="A12" s="467">
        <v>6</v>
      </c>
      <c r="B12" s="463" t="s">
        <v>97</v>
      </c>
      <c r="C12" s="580"/>
      <c r="D12" s="580">
        <v>104807110.089</v>
      </c>
      <c r="E12" s="580"/>
      <c r="F12" s="580"/>
      <c r="G12" s="580"/>
      <c r="H12" s="580"/>
      <c r="I12" s="585">
        <f t="shared" si="0"/>
        <v>104807110.089</v>
      </c>
    </row>
    <row r="13" spans="1:9">
      <c r="A13" s="467">
        <v>7</v>
      </c>
      <c r="B13" s="463" t="s">
        <v>98</v>
      </c>
      <c r="C13" s="580">
        <v>42829783.042911001</v>
      </c>
      <c r="D13" s="580">
        <v>827270690.34500003</v>
      </c>
      <c r="E13" s="580">
        <v>21235190.052183703</v>
      </c>
      <c r="F13" s="580">
        <v>14240235.910634501</v>
      </c>
      <c r="G13" s="580"/>
      <c r="H13" s="580"/>
      <c r="I13" s="585">
        <f t="shared" si="0"/>
        <v>834625047.42509282</v>
      </c>
    </row>
    <row r="14" spans="1:9">
      <c r="A14" s="467">
        <v>8</v>
      </c>
      <c r="B14" s="463" t="s">
        <v>99</v>
      </c>
      <c r="C14" s="580">
        <v>6934798.9822720028</v>
      </c>
      <c r="D14" s="580">
        <v>63962012.2874602</v>
      </c>
      <c r="E14" s="580">
        <v>2590443.367923799</v>
      </c>
      <c r="F14" s="580">
        <v>1171354.1219774</v>
      </c>
      <c r="G14" s="580"/>
      <c r="H14" s="580">
        <v>402829.82240000012</v>
      </c>
      <c r="I14" s="585">
        <f t="shared" si="0"/>
        <v>67135013.779831007</v>
      </c>
    </row>
    <row r="15" spans="1:9">
      <c r="A15" s="467">
        <v>9</v>
      </c>
      <c r="B15" s="463" t="s">
        <v>100</v>
      </c>
      <c r="C15" s="580">
        <v>3818019.7999053998</v>
      </c>
      <c r="D15" s="580">
        <v>119002099.500836</v>
      </c>
      <c r="E15" s="580">
        <v>1636902.1115320001</v>
      </c>
      <c r="F15" s="580">
        <v>2259982.0529886996</v>
      </c>
      <c r="G15" s="580"/>
      <c r="H15" s="580">
        <v>61787.491399999999</v>
      </c>
      <c r="I15" s="585">
        <f t="shared" si="0"/>
        <v>118923235.13622071</v>
      </c>
    </row>
    <row r="16" spans="1:9">
      <c r="A16" s="467">
        <v>10</v>
      </c>
      <c r="B16" s="496" t="s">
        <v>557</v>
      </c>
      <c r="C16" s="580">
        <v>29867860.210499998</v>
      </c>
      <c r="D16" s="580">
        <v>2965063.1013135999</v>
      </c>
      <c r="E16" s="580">
        <v>9773167.3139479998</v>
      </c>
      <c r="F16" s="580">
        <v>9308.2003058999999</v>
      </c>
      <c r="G16" s="580"/>
      <c r="H16" s="580">
        <v>424804.44960000017</v>
      </c>
      <c r="I16" s="585">
        <f t="shared" si="0"/>
        <v>23050447.797559693</v>
      </c>
    </row>
    <row r="17" spans="1:9">
      <c r="A17" s="467">
        <v>11</v>
      </c>
      <c r="B17" s="463" t="s">
        <v>102</v>
      </c>
      <c r="C17" s="580">
        <v>8817936.0723000001</v>
      </c>
      <c r="D17" s="580">
        <v>36442424.3196707</v>
      </c>
      <c r="E17" s="580">
        <v>4470964.7659673998</v>
      </c>
      <c r="F17" s="580">
        <v>654816.37728579994</v>
      </c>
      <c r="G17" s="580"/>
      <c r="H17" s="580">
        <v>276550.86</v>
      </c>
      <c r="I17" s="585">
        <f t="shared" si="0"/>
        <v>40134579.248717502</v>
      </c>
    </row>
    <row r="18" spans="1:9">
      <c r="A18" s="467">
        <v>12</v>
      </c>
      <c r="B18" s="463" t="s">
        <v>103</v>
      </c>
      <c r="C18" s="580"/>
      <c r="D18" s="580">
        <v>15471993.6303</v>
      </c>
      <c r="E18" s="580">
        <v>200000</v>
      </c>
      <c r="F18" s="580">
        <v>268619.9799875</v>
      </c>
      <c r="G18" s="580"/>
      <c r="H18" s="580"/>
      <c r="I18" s="585">
        <f t="shared" si="0"/>
        <v>15003373.6503125</v>
      </c>
    </row>
    <row r="19" spans="1:9">
      <c r="A19" s="467">
        <v>13</v>
      </c>
      <c r="B19" s="463" t="s">
        <v>244</v>
      </c>
      <c r="C19" s="580"/>
      <c r="D19" s="580"/>
      <c r="E19" s="580"/>
      <c r="F19" s="580"/>
      <c r="G19" s="580"/>
      <c r="H19" s="580"/>
      <c r="I19" s="585">
        <f t="shared" si="0"/>
        <v>0</v>
      </c>
    </row>
    <row r="20" spans="1:9">
      <c r="A20" s="467">
        <v>14</v>
      </c>
      <c r="B20" s="463" t="s">
        <v>105</v>
      </c>
      <c r="C20" s="580">
        <v>39074424.935758606</v>
      </c>
      <c r="D20" s="580">
        <v>201299554.66997802</v>
      </c>
      <c r="E20" s="580">
        <v>22352606.087234501</v>
      </c>
      <c r="F20" s="580">
        <v>1743648.7965456001</v>
      </c>
      <c r="G20" s="580"/>
      <c r="H20" s="580">
        <v>5749.1490000000003</v>
      </c>
      <c r="I20" s="585">
        <f t="shared" si="0"/>
        <v>216277724.72195652</v>
      </c>
    </row>
    <row r="21" spans="1:9" s="500" customFormat="1">
      <c r="A21" s="468">
        <v>15</v>
      </c>
      <c r="B21" s="471" t="s">
        <v>106</v>
      </c>
      <c r="C21" s="577">
        <f>SUM(C7:C15)+SUM(C17:C20)</f>
        <v>101474962.83314702</v>
      </c>
      <c r="D21" s="577">
        <f t="shared" ref="D21:H21" si="1">SUM(D7:D15)+SUM(D17:D20)</f>
        <v>1840779235.2217445</v>
      </c>
      <c r="E21" s="577">
        <f t="shared" si="1"/>
        <v>52486106.384841397</v>
      </c>
      <c r="F21" s="577">
        <f t="shared" si="1"/>
        <v>21340809.6452353</v>
      </c>
      <c r="G21" s="577">
        <f t="shared" si="1"/>
        <v>0</v>
      </c>
      <c r="H21" s="577">
        <f t="shared" si="1"/>
        <v>746917.32280000008</v>
      </c>
      <c r="I21" s="585">
        <f t="shared" si="0"/>
        <v>1868427282.0248148</v>
      </c>
    </row>
    <row r="22" spans="1:9">
      <c r="A22" s="501">
        <v>16</v>
      </c>
      <c r="B22" s="502" t="s">
        <v>558</v>
      </c>
      <c r="C22" s="580">
        <v>67766100.279599994</v>
      </c>
      <c r="D22" s="580">
        <v>1195814190.6586001</v>
      </c>
      <c r="E22" s="580">
        <v>31343825.435447499</v>
      </c>
      <c r="F22" s="580">
        <v>20983247.343285199</v>
      </c>
      <c r="G22" s="580"/>
      <c r="H22" s="580">
        <v>746917</v>
      </c>
      <c r="I22" s="585">
        <f t="shared" si="0"/>
        <v>1211253218.1594675</v>
      </c>
    </row>
    <row r="23" spans="1:9">
      <c r="A23" s="501">
        <v>17</v>
      </c>
      <c r="B23" s="502" t="s">
        <v>559</v>
      </c>
      <c r="C23" s="580"/>
      <c r="D23" s="580">
        <v>211006457.28819999</v>
      </c>
      <c r="E23" s="580"/>
      <c r="F23" s="580">
        <v>354832</v>
      </c>
      <c r="G23" s="580"/>
      <c r="H23" s="580"/>
      <c r="I23" s="585">
        <f t="shared" si="0"/>
        <v>210651625.28819999</v>
      </c>
    </row>
    <row r="26" spans="1:9" ht="51">
      <c r="B26" s="497" t="s">
        <v>686</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7"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C7" sqref="C7:I34"/>
    </sheetView>
  </sheetViews>
  <sheetFormatPr defaultColWidth="9.140625" defaultRowHeight="12.75"/>
  <cols>
    <col min="1" max="1" width="11" style="469" bestFit="1" customWidth="1"/>
    <col min="2" max="2" width="66.140625" style="469" customWidth="1"/>
    <col min="3" max="4" width="18" style="469" customWidth="1"/>
    <col min="5" max="6" width="15.140625" style="469" customWidth="1"/>
    <col min="7" max="8" width="17.5703125" style="469" customWidth="1"/>
    <col min="9" max="9" width="18" style="500" bestFit="1" customWidth="1"/>
    <col min="10" max="16384" width="9.140625" style="469"/>
  </cols>
  <sheetData>
    <row r="1" spans="1:9" ht="13.5">
      <c r="A1" s="460" t="s">
        <v>30</v>
      </c>
      <c r="B1" s="551" t="str">
        <f>'Info '!C2</f>
        <v>JSC "BasisBank"</v>
      </c>
    </row>
    <row r="2" spans="1:9" ht="13.5">
      <c r="A2" s="461" t="s">
        <v>31</v>
      </c>
      <c r="B2" s="576">
        <f>'1. key ratios '!$B$2</f>
        <v>44561</v>
      </c>
    </row>
    <row r="3" spans="1:9">
      <c r="A3" s="462" t="s">
        <v>560</v>
      </c>
    </row>
    <row r="4" spans="1:9">
      <c r="C4" s="499" t="s">
        <v>0</v>
      </c>
      <c r="D4" s="499" t="s">
        <v>1</v>
      </c>
      <c r="E4" s="499" t="s">
        <v>2</v>
      </c>
      <c r="F4" s="499" t="s">
        <v>3</v>
      </c>
      <c r="G4" s="499" t="s">
        <v>4</v>
      </c>
      <c r="H4" s="499" t="s">
        <v>5</v>
      </c>
      <c r="I4" s="586" t="s">
        <v>8</v>
      </c>
    </row>
    <row r="5" spans="1:9" ht="46.5" customHeight="1">
      <c r="A5" s="672" t="s">
        <v>701</v>
      </c>
      <c r="B5" s="673"/>
      <c r="C5" s="689" t="s">
        <v>548</v>
      </c>
      <c r="D5" s="689"/>
      <c r="E5" s="689" t="s">
        <v>549</v>
      </c>
      <c r="F5" s="689" t="s">
        <v>550</v>
      </c>
      <c r="G5" s="687" t="s">
        <v>551</v>
      </c>
      <c r="H5" s="687" t="s">
        <v>552</v>
      </c>
      <c r="I5" s="529" t="s">
        <v>553</v>
      </c>
    </row>
    <row r="6" spans="1:9" ht="75" customHeight="1">
      <c r="A6" s="676"/>
      <c r="B6" s="677"/>
      <c r="C6" s="489" t="s">
        <v>554</v>
      </c>
      <c r="D6" s="489" t="s">
        <v>555</v>
      </c>
      <c r="E6" s="689"/>
      <c r="F6" s="689"/>
      <c r="G6" s="688"/>
      <c r="H6" s="688"/>
      <c r="I6" s="529" t="s">
        <v>556</v>
      </c>
    </row>
    <row r="7" spans="1:9">
      <c r="A7" s="466">
        <v>1</v>
      </c>
      <c r="B7" s="470" t="s">
        <v>691</v>
      </c>
      <c r="C7" s="579">
        <v>1042405.7261</v>
      </c>
      <c r="D7" s="579">
        <v>509277281.23369998</v>
      </c>
      <c r="E7" s="579">
        <v>399014.28539999999</v>
      </c>
      <c r="F7" s="579">
        <v>1717707.774</v>
      </c>
      <c r="G7" s="579"/>
      <c r="H7" s="579">
        <v>53472.909999999996</v>
      </c>
      <c r="I7" s="587">
        <f t="shared" ref="I7:I34" si="0">C7+D7-E7-F7-G7</f>
        <v>508202964.90040004</v>
      </c>
    </row>
    <row r="8" spans="1:9">
      <c r="A8" s="466">
        <v>2</v>
      </c>
      <c r="B8" s="470" t="s">
        <v>561</v>
      </c>
      <c r="C8" s="579">
        <v>1418774.6081999999</v>
      </c>
      <c r="D8" s="579">
        <v>216394448.8734</v>
      </c>
      <c r="E8" s="579">
        <v>624959.20700000005</v>
      </c>
      <c r="F8" s="579">
        <v>1455039.8059</v>
      </c>
      <c r="G8" s="579"/>
      <c r="H8" s="579">
        <v>23971.119999999999</v>
      </c>
      <c r="I8" s="587">
        <f t="shared" si="0"/>
        <v>215733224.46870002</v>
      </c>
    </row>
    <row r="9" spans="1:9">
      <c r="A9" s="466">
        <v>3</v>
      </c>
      <c r="B9" s="470" t="s">
        <v>562</v>
      </c>
      <c r="C9" s="579">
        <v>151364.16200000001</v>
      </c>
      <c r="D9" s="579">
        <v>243844.41</v>
      </c>
      <c r="E9" s="579">
        <v>45409.236199999999</v>
      </c>
      <c r="F9" s="579">
        <v>4871.07</v>
      </c>
      <c r="G9" s="579"/>
      <c r="H9" s="579"/>
      <c r="I9" s="587">
        <f t="shared" si="0"/>
        <v>344928.26580000005</v>
      </c>
    </row>
    <row r="10" spans="1:9">
      <c r="A10" s="466">
        <v>4</v>
      </c>
      <c r="B10" s="470" t="s">
        <v>692</v>
      </c>
      <c r="C10" s="579">
        <v>6985825.7964000003</v>
      </c>
      <c r="D10" s="579">
        <v>91081218.251699999</v>
      </c>
      <c r="E10" s="579">
        <v>3186727.9574000002</v>
      </c>
      <c r="F10" s="579">
        <v>1692844.2050000001</v>
      </c>
      <c r="G10" s="579"/>
      <c r="H10" s="579">
        <v>7253.64</v>
      </c>
      <c r="I10" s="587">
        <f t="shared" si="0"/>
        <v>93187471.885700002</v>
      </c>
    </row>
    <row r="11" spans="1:9">
      <c r="A11" s="466">
        <v>5</v>
      </c>
      <c r="B11" s="470" t="s">
        <v>563</v>
      </c>
      <c r="C11" s="579">
        <v>2094344.5284</v>
      </c>
      <c r="D11" s="579">
        <v>139161094.6103</v>
      </c>
      <c r="E11" s="579">
        <v>1570443.29</v>
      </c>
      <c r="F11" s="579">
        <v>2567527.9199000001</v>
      </c>
      <c r="G11" s="579"/>
      <c r="H11" s="579"/>
      <c r="I11" s="587">
        <f t="shared" si="0"/>
        <v>137117467.92880002</v>
      </c>
    </row>
    <row r="12" spans="1:9">
      <c r="A12" s="466">
        <v>6</v>
      </c>
      <c r="B12" s="470" t="s">
        <v>564</v>
      </c>
      <c r="C12" s="579">
        <v>2722343.84</v>
      </c>
      <c r="D12" s="579">
        <v>55451533.788800001</v>
      </c>
      <c r="E12" s="579">
        <v>1129978.6329999999</v>
      </c>
      <c r="F12" s="579">
        <v>1000049.0587000001</v>
      </c>
      <c r="G12" s="579"/>
      <c r="H12" s="579">
        <v>212578.93</v>
      </c>
      <c r="I12" s="587">
        <f t="shared" si="0"/>
        <v>56043849.937100001</v>
      </c>
    </row>
    <row r="13" spans="1:9">
      <c r="A13" s="466">
        <v>7</v>
      </c>
      <c r="B13" s="470" t="s">
        <v>565</v>
      </c>
      <c r="C13" s="579">
        <v>602557.95220000006</v>
      </c>
      <c r="D13" s="579">
        <v>26684449.1842</v>
      </c>
      <c r="E13" s="579">
        <v>638827.41879999998</v>
      </c>
      <c r="F13" s="579">
        <v>439355.28039999999</v>
      </c>
      <c r="G13" s="579"/>
      <c r="H13" s="579">
        <v>3555.5612000000001</v>
      </c>
      <c r="I13" s="587">
        <f t="shared" si="0"/>
        <v>26208824.437199999</v>
      </c>
    </row>
    <row r="14" spans="1:9">
      <c r="A14" s="466">
        <v>8</v>
      </c>
      <c r="B14" s="470" t="s">
        <v>566</v>
      </c>
      <c r="C14" s="579">
        <v>725482.77110000001</v>
      </c>
      <c r="D14" s="579">
        <v>68988990.792699993</v>
      </c>
      <c r="E14" s="579">
        <v>280024.946</v>
      </c>
      <c r="F14" s="579">
        <v>1343314.0490999999</v>
      </c>
      <c r="G14" s="579"/>
      <c r="H14" s="579"/>
      <c r="I14" s="587">
        <f t="shared" si="0"/>
        <v>68091134.568700001</v>
      </c>
    </row>
    <row r="15" spans="1:9">
      <c r="A15" s="466">
        <v>9</v>
      </c>
      <c r="B15" s="470" t="s">
        <v>567</v>
      </c>
      <c r="C15" s="579">
        <v>6614027.2105</v>
      </c>
      <c r="D15" s="579">
        <v>41193601.718400002</v>
      </c>
      <c r="E15" s="579">
        <v>4323554.1381999999</v>
      </c>
      <c r="F15" s="579">
        <v>351355.36290000001</v>
      </c>
      <c r="G15" s="579"/>
      <c r="H15" s="579"/>
      <c r="I15" s="587">
        <f t="shared" si="0"/>
        <v>43132719.427800007</v>
      </c>
    </row>
    <row r="16" spans="1:9">
      <c r="A16" s="466">
        <v>10</v>
      </c>
      <c r="B16" s="470" t="s">
        <v>568</v>
      </c>
      <c r="C16" s="579">
        <v>255954.1042</v>
      </c>
      <c r="D16" s="579">
        <v>5121905.9891999997</v>
      </c>
      <c r="E16" s="579">
        <v>111922.96679999999</v>
      </c>
      <c r="F16" s="579">
        <v>95037.196400000001</v>
      </c>
      <c r="G16" s="579"/>
      <c r="H16" s="579"/>
      <c r="I16" s="587">
        <f t="shared" si="0"/>
        <v>5170899.9302000003</v>
      </c>
    </row>
    <row r="17" spans="1:10">
      <c r="A17" s="466">
        <v>11</v>
      </c>
      <c r="B17" s="470" t="s">
        <v>569</v>
      </c>
      <c r="C17" s="579">
        <v>20004.04</v>
      </c>
      <c r="D17" s="579">
        <v>951002.24300000002</v>
      </c>
      <c r="E17" s="579">
        <v>6001.21</v>
      </c>
      <c r="F17" s="579">
        <v>18885.28</v>
      </c>
      <c r="G17" s="579"/>
      <c r="H17" s="579"/>
      <c r="I17" s="587">
        <f t="shared" si="0"/>
        <v>946119.79300000006</v>
      </c>
    </row>
    <row r="18" spans="1:10">
      <c r="A18" s="466">
        <v>12</v>
      </c>
      <c r="B18" s="470" t="s">
        <v>570</v>
      </c>
      <c r="C18" s="579">
        <v>164481.77480000001</v>
      </c>
      <c r="D18" s="579">
        <v>57509052.441399999</v>
      </c>
      <c r="E18" s="579">
        <v>80911.426800000001</v>
      </c>
      <c r="F18" s="579">
        <v>1138594.5227999999</v>
      </c>
      <c r="G18" s="579"/>
      <c r="H18" s="579">
        <v>42339.65</v>
      </c>
      <c r="I18" s="587">
        <f t="shared" si="0"/>
        <v>56454028.266600005</v>
      </c>
    </row>
    <row r="19" spans="1:10">
      <c r="A19" s="466">
        <v>13</v>
      </c>
      <c r="B19" s="470" t="s">
        <v>571</v>
      </c>
      <c r="C19" s="579">
        <v>3975088.2461999999</v>
      </c>
      <c r="D19" s="579">
        <v>9519504.5555000007</v>
      </c>
      <c r="E19" s="579">
        <v>3892000.1412999998</v>
      </c>
      <c r="F19" s="579">
        <v>171835.48749999999</v>
      </c>
      <c r="G19" s="579"/>
      <c r="H19" s="579">
        <v>12284.41</v>
      </c>
      <c r="I19" s="587">
        <f t="shared" si="0"/>
        <v>9430757.1728999987</v>
      </c>
    </row>
    <row r="20" spans="1:10">
      <c r="A20" s="466">
        <v>14</v>
      </c>
      <c r="B20" s="470" t="s">
        <v>572</v>
      </c>
      <c r="C20" s="579">
        <v>12773266.165200001</v>
      </c>
      <c r="D20" s="579">
        <v>100550761.2596</v>
      </c>
      <c r="E20" s="579">
        <v>5798789.2252000002</v>
      </c>
      <c r="F20" s="579">
        <v>1582831.9338</v>
      </c>
      <c r="G20" s="579"/>
      <c r="H20" s="579"/>
      <c r="I20" s="587">
        <f t="shared" si="0"/>
        <v>105942406.2658</v>
      </c>
    </row>
    <row r="21" spans="1:10">
      <c r="A21" s="466">
        <v>15</v>
      </c>
      <c r="B21" s="470" t="s">
        <v>573</v>
      </c>
      <c r="C21" s="579">
        <v>19655147.712099999</v>
      </c>
      <c r="D21" s="579">
        <v>14569523.791099999</v>
      </c>
      <c r="E21" s="579">
        <v>6333984.2071000002</v>
      </c>
      <c r="F21" s="579">
        <v>191241.61720000001</v>
      </c>
      <c r="G21" s="579"/>
      <c r="H21" s="579"/>
      <c r="I21" s="587">
        <f t="shared" si="0"/>
        <v>27699445.678899996</v>
      </c>
    </row>
    <row r="22" spans="1:10">
      <c r="A22" s="466">
        <v>16</v>
      </c>
      <c r="B22" s="470" t="s">
        <v>574</v>
      </c>
      <c r="C22" s="579">
        <v>186016.17689999999</v>
      </c>
      <c r="D22" s="579">
        <v>25284721.144099999</v>
      </c>
      <c r="E22" s="579">
        <v>918176.6838</v>
      </c>
      <c r="F22" s="579">
        <v>292483.32</v>
      </c>
      <c r="G22" s="579"/>
      <c r="H22" s="579"/>
      <c r="I22" s="587">
        <f t="shared" si="0"/>
        <v>24260077.317199998</v>
      </c>
    </row>
    <row r="23" spans="1:10">
      <c r="A23" s="466">
        <v>17</v>
      </c>
      <c r="B23" s="470" t="s">
        <v>695</v>
      </c>
      <c r="C23" s="579"/>
      <c r="D23" s="579">
        <v>4201221.3801999995</v>
      </c>
      <c r="E23" s="579">
        <v>417647.79830000002</v>
      </c>
      <c r="F23" s="579">
        <v>92.195400000000006</v>
      </c>
      <c r="G23" s="579"/>
      <c r="H23" s="579"/>
      <c r="I23" s="587">
        <f t="shared" si="0"/>
        <v>3783481.3864999996</v>
      </c>
    </row>
    <row r="24" spans="1:10">
      <c r="A24" s="466">
        <v>18</v>
      </c>
      <c r="B24" s="470" t="s">
        <v>575</v>
      </c>
      <c r="C24" s="579">
        <v>72439.351599999995</v>
      </c>
      <c r="D24" s="579">
        <v>54895218.945900001</v>
      </c>
      <c r="E24" s="579">
        <v>530715.7415</v>
      </c>
      <c r="F24" s="579">
        <v>989768.07739999995</v>
      </c>
      <c r="G24" s="579"/>
      <c r="H24" s="579"/>
      <c r="I24" s="587">
        <f t="shared" si="0"/>
        <v>53447174.478600003</v>
      </c>
    </row>
    <row r="25" spans="1:10">
      <c r="A25" s="466">
        <v>19</v>
      </c>
      <c r="B25" s="470" t="s">
        <v>576</v>
      </c>
      <c r="C25" s="579"/>
      <c r="D25" s="579">
        <v>8621951.0118000004</v>
      </c>
      <c r="E25" s="579">
        <v>22492.262200000001</v>
      </c>
      <c r="F25" s="579">
        <v>167029.74280000001</v>
      </c>
      <c r="G25" s="579"/>
      <c r="H25" s="579"/>
      <c r="I25" s="587">
        <f t="shared" si="0"/>
        <v>8432429.0068000015</v>
      </c>
    </row>
    <row r="26" spans="1:10">
      <c r="A26" s="466">
        <v>20</v>
      </c>
      <c r="B26" s="470" t="s">
        <v>694</v>
      </c>
      <c r="C26" s="579">
        <v>274300.57</v>
      </c>
      <c r="D26" s="579">
        <v>63588432.066299997</v>
      </c>
      <c r="E26" s="579">
        <v>226306.2592</v>
      </c>
      <c r="F26" s="579">
        <v>1183542.5145</v>
      </c>
      <c r="G26" s="579"/>
      <c r="H26" s="579">
        <v>22956.708999999999</v>
      </c>
      <c r="I26" s="587">
        <f t="shared" si="0"/>
        <v>62452883.862599999</v>
      </c>
      <c r="J26" s="472"/>
    </row>
    <row r="27" spans="1:10">
      <c r="A27" s="466">
        <v>21</v>
      </c>
      <c r="B27" s="470" t="s">
        <v>577</v>
      </c>
      <c r="C27" s="579">
        <v>1598.7</v>
      </c>
      <c r="D27" s="579">
        <v>22673113.788699999</v>
      </c>
      <c r="E27" s="579">
        <v>1020.79</v>
      </c>
      <c r="F27" s="579">
        <v>451298.61560000002</v>
      </c>
      <c r="G27" s="579"/>
      <c r="H27" s="579"/>
      <c r="I27" s="587">
        <f t="shared" si="0"/>
        <v>22222393.083099999</v>
      </c>
      <c r="J27" s="472"/>
    </row>
    <row r="28" spans="1:10">
      <c r="A28" s="466">
        <v>22</v>
      </c>
      <c r="B28" s="470" t="s">
        <v>578</v>
      </c>
      <c r="C28" s="579">
        <v>193029.9032</v>
      </c>
      <c r="D28" s="579">
        <v>10066618.936100001</v>
      </c>
      <c r="E28" s="579">
        <v>68099.002800000002</v>
      </c>
      <c r="F28" s="579">
        <v>195302.34359999999</v>
      </c>
      <c r="G28" s="579"/>
      <c r="H28" s="579">
        <v>12520.18</v>
      </c>
      <c r="I28" s="587">
        <f t="shared" si="0"/>
        <v>9996247.4929000009</v>
      </c>
      <c r="J28" s="472"/>
    </row>
    <row r="29" spans="1:10">
      <c r="A29" s="466">
        <v>23</v>
      </c>
      <c r="B29" s="470" t="s">
        <v>579</v>
      </c>
      <c r="C29" s="579">
        <v>5917823.4020999996</v>
      </c>
      <c r="D29" s="579">
        <v>121988340.09559999</v>
      </c>
      <c r="E29" s="579">
        <v>2012083.0430000001</v>
      </c>
      <c r="F29" s="579">
        <v>2319201.4155000001</v>
      </c>
      <c r="G29" s="579"/>
      <c r="H29" s="579">
        <v>95813.812600000005</v>
      </c>
      <c r="I29" s="587">
        <f t="shared" si="0"/>
        <v>123574879.03919999</v>
      </c>
      <c r="J29" s="472"/>
    </row>
    <row r="30" spans="1:10">
      <c r="A30" s="466">
        <v>24</v>
      </c>
      <c r="B30" s="470" t="s">
        <v>693</v>
      </c>
      <c r="C30" s="579">
        <v>2891028.3020000001</v>
      </c>
      <c r="D30" s="579">
        <v>60989691.578199998</v>
      </c>
      <c r="E30" s="579">
        <v>1127264.9399000001</v>
      </c>
      <c r="F30" s="579">
        <v>1124858.3803000001</v>
      </c>
      <c r="G30" s="579"/>
      <c r="H30" s="579">
        <v>149082.28479999999</v>
      </c>
      <c r="I30" s="587">
        <f t="shared" si="0"/>
        <v>61628596.559999995</v>
      </c>
      <c r="J30" s="472"/>
    </row>
    <row r="31" spans="1:10">
      <c r="A31" s="466">
        <v>25</v>
      </c>
      <c r="B31" s="470" t="s">
        <v>580</v>
      </c>
      <c r="C31" s="579">
        <v>1340780.3303</v>
      </c>
      <c r="D31" s="579">
        <v>40727530.585500002</v>
      </c>
      <c r="E31" s="579">
        <v>690795.83799999999</v>
      </c>
      <c r="F31" s="579">
        <v>709514.13439999998</v>
      </c>
      <c r="G31" s="579"/>
      <c r="H31" s="579">
        <v>47268.68</v>
      </c>
      <c r="I31" s="587">
        <f t="shared" si="0"/>
        <v>40668000.943400003</v>
      </c>
      <c r="J31" s="472"/>
    </row>
    <row r="32" spans="1:10">
      <c r="A32" s="466">
        <v>26</v>
      </c>
      <c r="B32" s="470" t="s">
        <v>690</v>
      </c>
      <c r="C32" s="579">
        <v>1484665.3451</v>
      </c>
      <c r="D32" s="579">
        <v>8533894.5697000008</v>
      </c>
      <c r="E32" s="579">
        <v>703324.82620000001</v>
      </c>
      <c r="F32" s="579">
        <v>134488.07490000001</v>
      </c>
      <c r="G32" s="579"/>
      <c r="H32" s="579">
        <v>63819.4352</v>
      </c>
      <c r="I32" s="587">
        <f t="shared" si="0"/>
        <v>9180747.0137000028</v>
      </c>
      <c r="J32" s="472"/>
    </row>
    <row r="33" spans="1:10">
      <c r="A33" s="466">
        <v>27</v>
      </c>
      <c r="B33" s="466" t="s">
        <v>581</v>
      </c>
      <c r="C33" s="579">
        <v>29912212.113600001</v>
      </c>
      <c r="D33" s="579">
        <v>82510300.663100004</v>
      </c>
      <c r="E33" s="579">
        <v>17345630.9494</v>
      </c>
      <c r="F33" s="579">
        <v>2730.3015999999998</v>
      </c>
      <c r="G33" s="579"/>
      <c r="H33" s="579"/>
      <c r="I33" s="587">
        <f t="shared" si="0"/>
        <v>95074151.525700018</v>
      </c>
      <c r="J33" s="472"/>
    </row>
    <row r="34" spans="1:10">
      <c r="A34" s="466">
        <v>28</v>
      </c>
      <c r="B34" s="471" t="s">
        <v>106</v>
      </c>
      <c r="C34" s="578">
        <f>SUM(C7:C33)</f>
        <v>101474962.83219999</v>
      </c>
      <c r="D34" s="578">
        <f t="shared" ref="D34:H34" si="1">SUM(D7:D33)</f>
        <v>1840779247.9082003</v>
      </c>
      <c r="E34" s="578">
        <f t="shared" si="1"/>
        <v>52486106.423500009</v>
      </c>
      <c r="F34" s="578">
        <f t="shared" si="1"/>
        <v>21340799.679600008</v>
      </c>
      <c r="G34" s="578">
        <f t="shared" si="1"/>
        <v>0</v>
      </c>
      <c r="H34" s="578">
        <f t="shared" si="1"/>
        <v>746917.32279999997</v>
      </c>
      <c r="I34" s="587">
        <f t="shared" si="0"/>
        <v>1868427304.6373003</v>
      </c>
      <c r="J34" s="472"/>
    </row>
    <row r="35" spans="1:10">
      <c r="A35" s="472"/>
      <c r="B35" s="472"/>
      <c r="C35" s="472"/>
      <c r="D35" s="472"/>
      <c r="E35" s="472"/>
      <c r="F35" s="472"/>
      <c r="G35" s="472"/>
      <c r="H35" s="472"/>
      <c r="I35" s="504"/>
      <c r="J35" s="472"/>
    </row>
    <row r="36" spans="1:10">
      <c r="A36" s="472"/>
      <c r="B36" s="503"/>
      <c r="C36" s="472"/>
      <c r="D36" s="472"/>
      <c r="E36" s="472"/>
      <c r="F36" s="472"/>
      <c r="G36" s="472"/>
      <c r="H36" s="472"/>
      <c r="I36" s="504"/>
      <c r="J36" s="472"/>
    </row>
    <row r="37" spans="1:10">
      <c r="A37" s="472"/>
      <c r="B37" s="472"/>
      <c r="C37" s="472"/>
      <c r="D37" s="472"/>
      <c r="E37" s="472"/>
      <c r="F37" s="472"/>
      <c r="G37" s="472"/>
      <c r="H37" s="472"/>
      <c r="I37" s="504"/>
      <c r="J37" s="472"/>
    </row>
    <row r="38" spans="1:10">
      <c r="A38" s="472"/>
      <c r="B38" s="472"/>
      <c r="C38" s="472"/>
      <c r="D38" s="472"/>
      <c r="E38" s="472"/>
      <c r="F38" s="472"/>
      <c r="G38" s="472"/>
      <c r="H38" s="472"/>
      <c r="I38" s="504"/>
      <c r="J38" s="472"/>
    </row>
    <row r="39" spans="1:10">
      <c r="A39" s="472"/>
      <c r="B39" s="472"/>
      <c r="C39" s="472"/>
      <c r="D39" s="472"/>
      <c r="E39" s="472"/>
      <c r="F39" s="472"/>
      <c r="G39" s="472"/>
      <c r="H39" s="472"/>
      <c r="I39" s="504"/>
      <c r="J39" s="472"/>
    </row>
    <row r="40" spans="1:10">
      <c r="A40" s="472"/>
      <c r="B40" s="472"/>
      <c r="C40" s="472"/>
      <c r="D40" s="472"/>
      <c r="E40" s="472"/>
      <c r="F40" s="472"/>
      <c r="G40" s="472"/>
      <c r="H40" s="472"/>
      <c r="I40" s="504"/>
      <c r="J40" s="472"/>
    </row>
    <row r="41" spans="1:10">
      <c r="A41" s="472"/>
      <c r="B41" s="472"/>
      <c r="C41" s="472"/>
      <c r="D41" s="472"/>
      <c r="E41" s="472"/>
      <c r="F41" s="472"/>
      <c r="G41" s="472"/>
      <c r="H41" s="472"/>
      <c r="I41" s="504"/>
      <c r="J41" s="472"/>
    </row>
    <row r="42" spans="1:10">
      <c r="A42" s="504"/>
      <c r="B42" s="504"/>
      <c r="C42" s="472"/>
      <c r="D42" s="472"/>
      <c r="E42" s="472"/>
      <c r="F42" s="472"/>
      <c r="G42" s="472"/>
      <c r="H42" s="472"/>
      <c r="I42" s="504"/>
      <c r="J42" s="472"/>
    </row>
    <row r="43" spans="1:10">
      <c r="A43" s="504"/>
      <c r="B43" s="504"/>
      <c r="C43" s="472"/>
      <c r="D43" s="472"/>
      <c r="E43" s="472"/>
      <c r="F43" s="472"/>
      <c r="G43" s="472"/>
      <c r="H43" s="472"/>
      <c r="I43" s="504"/>
      <c r="J43" s="472"/>
    </row>
    <row r="44" spans="1:10">
      <c r="A44" s="472"/>
      <c r="B44" s="472"/>
      <c r="C44" s="472"/>
      <c r="D44" s="472"/>
      <c r="E44" s="472"/>
      <c r="F44" s="472"/>
      <c r="G44" s="472"/>
      <c r="H44" s="472"/>
      <c r="I44" s="504"/>
      <c r="J44" s="472"/>
    </row>
    <row r="45" spans="1:10">
      <c r="A45" s="472"/>
      <c r="B45" s="472"/>
      <c r="C45" s="472"/>
      <c r="D45" s="472"/>
      <c r="E45" s="472"/>
      <c r="F45" s="472"/>
      <c r="G45" s="472"/>
      <c r="H45" s="472"/>
      <c r="I45" s="504"/>
      <c r="J45" s="472"/>
    </row>
    <row r="46" spans="1:10">
      <c r="A46" s="472"/>
      <c r="B46" s="472"/>
      <c r="C46" s="472"/>
      <c r="D46" s="472"/>
      <c r="E46" s="472"/>
      <c r="F46" s="472"/>
      <c r="G46" s="472"/>
      <c r="H46" s="472"/>
      <c r="I46" s="504"/>
      <c r="J46" s="472"/>
    </row>
    <row r="47" spans="1:10">
      <c r="A47" s="472"/>
      <c r="B47" s="472"/>
      <c r="C47" s="472"/>
      <c r="D47" s="472"/>
      <c r="E47" s="472"/>
      <c r="F47" s="472"/>
      <c r="G47" s="472"/>
      <c r="H47" s="472"/>
      <c r="I47" s="504"/>
      <c r="J47" s="47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D19"/>
    </sheetView>
  </sheetViews>
  <sheetFormatPr defaultColWidth="9.140625" defaultRowHeight="12.75"/>
  <cols>
    <col min="1" max="1" width="11.85546875" style="469" bestFit="1" customWidth="1"/>
    <col min="2" max="2" width="68.28515625" style="469" bestFit="1" customWidth="1"/>
    <col min="3" max="3" width="19.7109375" style="469" customWidth="1"/>
    <col min="4" max="4" width="17.42578125" style="469" customWidth="1"/>
    <col min="5" max="16384" width="9.140625" style="469"/>
  </cols>
  <sheetData>
    <row r="1" spans="1:4" ht="13.5">
      <c r="A1" s="460" t="s">
        <v>30</v>
      </c>
      <c r="B1" s="551" t="str">
        <f>'Info '!C2</f>
        <v>JSC "BasisBank"</v>
      </c>
    </row>
    <row r="2" spans="1:4" ht="13.5">
      <c r="A2" s="461" t="s">
        <v>31</v>
      </c>
      <c r="B2" s="576">
        <f>'1. key ratios '!B2</f>
        <v>44561</v>
      </c>
    </row>
    <row r="3" spans="1:4">
      <c r="A3" s="462" t="s">
        <v>582</v>
      </c>
    </row>
    <row r="5" spans="1:4" ht="69.75" customHeight="1">
      <c r="A5" s="690" t="s">
        <v>583</v>
      </c>
      <c r="B5" s="690"/>
      <c r="C5" s="493" t="s">
        <v>584</v>
      </c>
      <c r="D5" s="493" t="s">
        <v>585</v>
      </c>
    </row>
    <row r="6" spans="1:4">
      <c r="A6" s="473">
        <v>1</v>
      </c>
      <c r="B6" s="474" t="s">
        <v>586</v>
      </c>
      <c r="C6" s="579">
        <v>51383017.734999999</v>
      </c>
      <c r="D6" s="579">
        <v>326596</v>
      </c>
    </row>
    <row r="7" spans="1:4">
      <c r="A7" s="475">
        <v>2</v>
      </c>
      <c r="B7" s="474" t="s">
        <v>587</v>
      </c>
      <c r="C7" s="579">
        <f>SUM(C8:C11)</f>
        <v>12839334.577199999</v>
      </c>
      <c r="D7" s="579">
        <f>SUM(D8:D11)</f>
        <v>30000</v>
      </c>
    </row>
    <row r="8" spans="1:4">
      <c r="A8" s="476">
        <v>2.1</v>
      </c>
      <c r="B8" s="477" t="s">
        <v>698</v>
      </c>
      <c r="C8" s="579">
        <v>7439148.0909000002</v>
      </c>
      <c r="D8" s="579">
        <v>30000</v>
      </c>
    </row>
    <row r="9" spans="1:4">
      <c r="A9" s="476">
        <v>2.2000000000000002</v>
      </c>
      <c r="B9" s="477" t="s">
        <v>696</v>
      </c>
      <c r="C9" s="579">
        <v>5400186.4863</v>
      </c>
      <c r="D9" s="579"/>
    </row>
    <row r="10" spans="1:4">
      <c r="A10" s="476">
        <v>2.2999999999999998</v>
      </c>
      <c r="B10" s="477" t="s">
        <v>588</v>
      </c>
      <c r="C10" s="579"/>
      <c r="D10" s="579"/>
    </row>
    <row r="11" spans="1:4">
      <c r="A11" s="476">
        <v>2.4</v>
      </c>
      <c r="B11" s="477" t="s">
        <v>589</v>
      </c>
      <c r="C11" s="579"/>
      <c r="D11" s="579"/>
    </row>
    <row r="12" spans="1:4">
      <c r="A12" s="473">
        <v>3</v>
      </c>
      <c r="B12" s="474" t="s">
        <v>590</v>
      </c>
      <c r="C12" s="579">
        <f>SUM(C13:C18)</f>
        <v>11895282.8412</v>
      </c>
      <c r="D12" s="579">
        <f>SUM(D13:D18)</f>
        <v>1764</v>
      </c>
    </row>
    <row r="13" spans="1:4">
      <c r="A13" s="476">
        <v>3.1</v>
      </c>
      <c r="B13" s="477" t="s">
        <v>591</v>
      </c>
      <c r="C13" s="579">
        <v>746897.7328</v>
      </c>
      <c r="D13" s="579"/>
    </row>
    <row r="14" spans="1:4">
      <c r="A14" s="476">
        <v>3.2</v>
      </c>
      <c r="B14" s="477" t="s">
        <v>592</v>
      </c>
      <c r="C14" s="579">
        <v>3342075.4939000001</v>
      </c>
      <c r="D14" s="579"/>
    </row>
    <row r="15" spans="1:4">
      <c r="A15" s="476">
        <v>3.3</v>
      </c>
      <c r="B15" s="477" t="s">
        <v>687</v>
      </c>
      <c r="C15" s="579">
        <v>3638972.5772000002</v>
      </c>
      <c r="D15" s="579"/>
    </row>
    <row r="16" spans="1:4">
      <c r="A16" s="476">
        <v>3.4</v>
      </c>
      <c r="B16" s="477" t="s">
        <v>697</v>
      </c>
      <c r="C16" s="579">
        <v>3562109.0907000001</v>
      </c>
      <c r="D16" s="579"/>
    </row>
    <row r="17" spans="1:4">
      <c r="A17" s="475">
        <v>3.5</v>
      </c>
      <c r="B17" s="477" t="s">
        <v>593</v>
      </c>
      <c r="C17" s="579">
        <v>605227.94660000002</v>
      </c>
      <c r="D17" s="579">
        <v>1764</v>
      </c>
    </row>
    <row r="18" spans="1:4">
      <c r="A18" s="476">
        <v>3.6</v>
      </c>
      <c r="B18" s="477" t="s">
        <v>594</v>
      </c>
      <c r="C18" s="579"/>
      <c r="D18" s="579"/>
    </row>
    <row r="19" spans="1:4">
      <c r="A19" s="478">
        <v>4</v>
      </c>
      <c r="B19" s="474" t="s">
        <v>595</v>
      </c>
      <c r="C19" s="578">
        <f>C6+C7-C12</f>
        <v>52327069.470999993</v>
      </c>
      <c r="D19" s="578">
        <f>D6+D7-D12</f>
        <v>354832</v>
      </c>
    </row>
  </sheetData>
  <mergeCells count="1">
    <mergeCell ref="A5:B5"/>
  </mergeCells>
  <pageMargins left="0.7" right="0.7" top="0.75" bottom="0.75" header="0.3" footer="0.3"/>
  <pageSetup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D19"/>
    </sheetView>
  </sheetViews>
  <sheetFormatPr defaultColWidth="9.140625" defaultRowHeight="12.75"/>
  <cols>
    <col min="1" max="1" width="11.85546875" style="469" bestFit="1" customWidth="1"/>
    <col min="2" max="2" width="67" style="469" bestFit="1" customWidth="1"/>
    <col min="3" max="3" width="18.42578125" style="469" customWidth="1"/>
    <col min="4" max="4" width="15.85546875" style="469" customWidth="1"/>
    <col min="5" max="16384" width="9.140625" style="469"/>
  </cols>
  <sheetData>
    <row r="1" spans="1:4" ht="13.5">
      <c r="A1" s="460" t="s">
        <v>30</v>
      </c>
      <c r="B1" s="551" t="str">
        <f>'Info '!C2</f>
        <v>JSC "BasisBank"</v>
      </c>
    </row>
    <row r="2" spans="1:4" ht="13.5">
      <c r="A2" s="461" t="s">
        <v>31</v>
      </c>
      <c r="B2" s="576">
        <f>'1. key ratios '!B2</f>
        <v>44561</v>
      </c>
    </row>
    <row r="3" spans="1:4">
      <c r="A3" s="462" t="s">
        <v>596</v>
      </c>
    </row>
    <row r="4" spans="1:4">
      <c r="A4" s="462"/>
    </row>
    <row r="5" spans="1:4" ht="15" customHeight="1">
      <c r="A5" s="691" t="s">
        <v>699</v>
      </c>
      <c r="B5" s="692"/>
      <c r="C5" s="678" t="s">
        <v>597</v>
      </c>
      <c r="D5" s="686" t="s">
        <v>598</v>
      </c>
    </row>
    <row r="6" spans="1:4" ht="44.25" customHeight="1">
      <c r="A6" s="693"/>
      <c r="B6" s="694"/>
      <c r="C6" s="681"/>
      <c r="D6" s="686"/>
    </row>
    <row r="7" spans="1:4">
      <c r="A7" s="471">
        <v>1</v>
      </c>
      <c r="B7" s="471" t="s">
        <v>586</v>
      </c>
      <c r="C7" s="579">
        <v>74588096.364399999</v>
      </c>
      <c r="D7" s="515"/>
    </row>
    <row r="8" spans="1:4">
      <c r="A8" s="466">
        <v>2</v>
      </c>
      <c r="B8" s="466" t="s">
        <v>599</v>
      </c>
      <c r="C8" s="579">
        <v>10595116.1919</v>
      </c>
      <c r="D8" s="515"/>
    </row>
    <row r="9" spans="1:4">
      <c r="A9" s="466">
        <v>3</v>
      </c>
      <c r="B9" s="479" t="s">
        <v>600</v>
      </c>
      <c r="C9" s="579">
        <v>15512.7</v>
      </c>
      <c r="D9" s="515"/>
    </row>
    <row r="10" spans="1:4">
      <c r="A10" s="466">
        <v>4</v>
      </c>
      <c r="B10" s="466" t="s">
        <v>601</v>
      </c>
      <c r="C10" s="579">
        <f>SUM(C11:C18)</f>
        <v>17433204.010799997</v>
      </c>
      <c r="D10" s="515"/>
    </row>
    <row r="11" spans="1:4">
      <c r="A11" s="466">
        <v>5</v>
      </c>
      <c r="B11" s="480" t="s">
        <v>602</v>
      </c>
      <c r="C11" s="579">
        <v>1858055.3500999999</v>
      </c>
      <c r="D11" s="515"/>
    </row>
    <row r="12" spans="1:4">
      <c r="A12" s="466">
        <v>6</v>
      </c>
      <c r="B12" s="480" t="s">
        <v>603</v>
      </c>
      <c r="C12" s="579">
        <v>9919618.5651999991</v>
      </c>
      <c r="D12" s="515"/>
    </row>
    <row r="13" spans="1:4">
      <c r="A13" s="466">
        <v>7</v>
      </c>
      <c r="B13" s="480" t="s">
        <v>604</v>
      </c>
      <c r="C13" s="579">
        <v>3892766.7727000001</v>
      </c>
      <c r="D13" s="515"/>
    </row>
    <row r="14" spans="1:4">
      <c r="A14" s="466">
        <v>8</v>
      </c>
      <c r="B14" s="480" t="s">
        <v>605</v>
      </c>
      <c r="C14" s="579"/>
      <c r="D14" s="466"/>
    </row>
    <row r="15" spans="1:4">
      <c r="A15" s="466">
        <v>9</v>
      </c>
      <c r="B15" s="480" t="s">
        <v>606</v>
      </c>
      <c r="C15" s="579"/>
      <c r="D15" s="466"/>
    </row>
    <row r="16" spans="1:4">
      <c r="A16" s="466">
        <v>10</v>
      </c>
      <c r="B16" s="480" t="s">
        <v>607</v>
      </c>
      <c r="C16" s="579">
        <v>746917.32279999997</v>
      </c>
      <c r="D16" s="515"/>
    </row>
    <row r="17" spans="1:4">
      <c r="A17" s="466">
        <v>11</v>
      </c>
      <c r="B17" s="480" t="s">
        <v>608</v>
      </c>
      <c r="C17" s="579"/>
      <c r="D17" s="466"/>
    </row>
    <row r="18" spans="1:4">
      <c r="A18" s="466">
        <v>12</v>
      </c>
      <c r="B18" s="477" t="s">
        <v>704</v>
      </c>
      <c r="C18" s="579">
        <v>1015846</v>
      </c>
      <c r="D18" s="515"/>
    </row>
    <row r="19" spans="1:4">
      <c r="A19" s="471">
        <v>13</v>
      </c>
      <c r="B19" s="505" t="s">
        <v>595</v>
      </c>
      <c r="C19" s="578">
        <f>C7+C8+C9-C10</f>
        <v>67765521.245499998</v>
      </c>
      <c r="D19" s="516"/>
    </row>
    <row r="22" spans="1:4">
      <c r="B22" s="460"/>
    </row>
    <row r="23" spans="1:4">
      <c r="B23" s="461"/>
    </row>
    <row r="24" spans="1:4">
      <c r="B24" s="462"/>
    </row>
  </sheetData>
  <mergeCells count="3">
    <mergeCell ref="A5:B6"/>
    <mergeCell ref="C5:C6"/>
    <mergeCell ref="D5:D6"/>
  </mergeCells>
  <pageMargins left="0.7" right="0.7" top="0.75" bottom="0.75" header="0.3" footer="0.3"/>
  <pageSetup paperSize="9" scale="7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election activeCell="A3" sqref="A3"/>
    </sheetView>
  </sheetViews>
  <sheetFormatPr defaultColWidth="9.140625" defaultRowHeight="12.75"/>
  <cols>
    <col min="1" max="1" width="11.85546875" style="469" bestFit="1" customWidth="1"/>
    <col min="2" max="2" width="34.7109375" style="469" customWidth="1"/>
    <col min="3" max="3" width="14.28515625" style="469" bestFit="1" customWidth="1"/>
    <col min="4" max="4" width="13.28515625" style="469" bestFit="1" customWidth="1"/>
    <col min="5" max="6" width="13.85546875" style="469" bestFit="1" customWidth="1"/>
    <col min="7" max="7" width="10.7109375" style="469" bestFit="1" customWidth="1"/>
    <col min="8" max="8" width="13.85546875" style="469" bestFit="1" customWidth="1"/>
    <col min="9" max="10" width="13.140625" style="469" customWidth="1"/>
    <col min="11" max="11" width="13.85546875" style="469" bestFit="1" customWidth="1"/>
    <col min="12" max="12" width="11.140625" style="469" bestFit="1" customWidth="1"/>
    <col min="13" max="13" width="13.85546875" style="469" bestFit="1" customWidth="1"/>
    <col min="14" max="15" width="16.85546875" style="469" customWidth="1"/>
    <col min="16" max="16" width="14.85546875" style="469" customWidth="1"/>
    <col min="17" max="18" width="17" style="469" customWidth="1"/>
    <col min="19" max="20" width="10" style="469" customWidth="1"/>
    <col min="21" max="21" width="20.28515625" style="469" bestFit="1" customWidth="1"/>
    <col min="22" max="22" width="20" style="469" customWidth="1"/>
    <col min="23" max="16384" width="9.140625" style="469"/>
  </cols>
  <sheetData>
    <row r="1" spans="1:22" ht="13.5">
      <c r="A1" s="460" t="s">
        <v>30</v>
      </c>
      <c r="B1" s="551" t="str">
        <f>'Info '!C2</f>
        <v>JSC "BasisBank"</v>
      </c>
    </row>
    <row r="2" spans="1:22" ht="13.5">
      <c r="A2" s="461" t="s">
        <v>31</v>
      </c>
      <c r="B2" s="576">
        <f>'1. key ratios '!B2</f>
        <v>44561</v>
      </c>
      <c r="C2" s="498"/>
    </row>
    <row r="3" spans="1:22">
      <c r="A3" s="462" t="s">
        <v>609</v>
      </c>
    </row>
    <row r="5" spans="1:22" ht="15" customHeight="1">
      <c r="A5" s="678" t="s">
        <v>534</v>
      </c>
      <c r="B5" s="680"/>
      <c r="C5" s="697" t="s">
        <v>610</v>
      </c>
      <c r="D5" s="698"/>
      <c r="E5" s="698"/>
      <c r="F5" s="698"/>
      <c r="G5" s="698"/>
      <c r="H5" s="698"/>
      <c r="I5" s="698"/>
      <c r="J5" s="698"/>
      <c r="K5" s="698"/>
      <c r="L5" s="698"/>
      <c r="M5" s="698"/>
      <c r="N5" s="698"/>
      <c r="O5" s="698"/>
      <c r="P5" s="698"/>
      <c r="Q5" s="698"/>
      <c r="R5" s="698"/>
      <c r="S5" s="698"/>
      <c r="T5" s="698"/>
      <c r="U5" s="699"/>
      <c r="V5" s="506"/>
    </row>
    <row r="6" spans="1:22">
      <c r="A6" s="695"/>
      <c r="B6" s="696"/>
      <c r="C6" s="700" t="s">
        <v>106</v>
      </c>
      <c r="D6" s="700" t="s">
        <v>611</v>
      </c>
      <c r="E6" s="700"/>
      <c r="F6" s="685"/>
      <c r="G6" s="695" t="s">
        <v>612</v>
      </c>
      <c r="H6" s="701"/>
      <c r="I6" s="701"/>
      <c r="J6" s="701"/>
      <c r="K6" s="696"/>
      <c r="L6" s="592"/>
      <c r="M6" s="683" t="s">
        <v>613</v>
      </c>
      <c r="N6" s="683"/>
      <c r="O6" s="685"/>
      <c r="P6" s="685"/>
      <c r="Q6" s="685"/>
      <c r="R6" s="685"/>
      <c r="S6" s="685"/>
      <c r="T6" s="685"/>
      <c r="U6" s="685"/>
      <c r="V6" s="494"/>
    </row>
    <row r="7" spans="1:22" ht="75" customHeight="1">
      <c r="A7" s="681"/>
      <c r="B7" s="683"/>
      <c r="C7" s="685"/>
      <c r="D7" s="593"/>
      <c r="E7" s="529" t="s">
        <v>614</v>
      </c>
      <c r="F7" s="529" t="s">
        <v>615</v>
      </c>
      <c r="G7" s="594"/>
      <c r="H7" s="529" t="s">
        <v>614</v>
      </c>
      <c r="I7" s="529" t="s">
        <v>616</v>
      </c>
      <c r="J7" s="529" t="s">
        <v>617</v>
      </c>
      <c r="K7" s="529" t="s">
        <v>618</v>
      </c>
      <c r="L7" s="530"/>
      <c r="M7" s="584" t="s">
        <v>619</v>
      </c>
      <c r="N7" s="529" t="s">
        <v>617</v>
      </c>
      <c r="O7" s="529" t="s">
        <v>620</v>
      </c>
      <c r="P7" s="529" t="s">
        <v>621</v>
      </c>
      <c r="Q7" s="529" t="s">
        <v>622</v>
      </c>
      <c r="R7" s="529" t="s">
        <v>623</v>
      </c>
      <c r="S7" s="529" t="s">
        <v>624</v>
      </c>
      <c r="T7" s="595" t="s">
        <v>625</v>
      </c>
      <c r="U7" s="529" t="s">
        <v>626</v>
      </c>
      <c r="V7" s="506"/>
    </row>
    <row r="8" spans="1:22">
      <c r="A8" s="507">
        <v>1</v>
      </c>
      <c r="B8" s="471" t="s">
        <v>627</v>
      </c>
      <c r="C8" s="579">
        <v>1254684411.4916999</v>
      </c>
      <c r="D8" s="579">
        <v>1085000872.26</v>
      </c>
      <c r="E8" s="579">
        <v>13391086.6798</v>
      </c>
      <c r="F8" s="579">
        <v>0</v>
      </c>
      <c r="G8" s="579">
        <v>101918017.66949999</v>
      </c>
      <c r="H8" s="579">
        <v>4645998.8175999997</v>
      </c>
      <c r="I8" s="579">
        <v>4163672.8877000003</v>
      </c>
      <c r="J8" s="579">
        <v>747294.33129999996</v>
      </c>
      <c r="K8" s="579">
        <v>804930.96100000001</v>
      </c>
      <c r="L8" s="579">
        <v>67765521.562199995</v>
      </c>
      <c r="M8" s="579">
        <v>4027466.1003999999</v>
      </c>
      <c r="N8" s="579">
        <v>541433.61060000001</v>
      </c>
      <c r="O8" s="579">
        <v>5431180.1468000002</v>
      </c>
      <c r="P8" s="579">
        <v>3259315.4419999998</v>
      </c>
      <c r="Q8" s="579">
        <v>5490394.7621999998</v>
      </c>
      <c r="R8" s="579">
        <v>4259548.1124</v>
      </c>
      <c r="S8" s="579">
        <v>0</v>
      </c>
      <c r="T8" s="579">
        <v>0</v>
      </c>
      <c r="U8" s="579">
        <v>297368.70079999999</v>
      </c>
      <c r="V8" s="472"/>
    </row>
    <row r="9" spans="1:22">
      <c r="A9" s="466">
        <v>1.1000000000000001</v>
      </c>
      <c r="B9" s="491" t="s">
        <v>628</v>
      </c>
      <c r="C9" s="588"/>
      <c r="D9" s="579"/>
      <c r="E9" s="579"/>
      <c r="F9" s="579"/>
      <c r="G9" s="579"/>
      <c r="H9" s="579"/>
      <c r="I9" s="579"/>
      <c r="J9" s="579"/>
      <c r="K9" s="579"/>
      <c r="L9" s="579"/>
      <c r="M9" s="579"/>
      <c r="N9" s="579"/>
      <c r="O9" s="579"/>
      <c r="P9" s="579"/>
      <c r="Q9" s="579"/>
      <c r="R9" s="579"/>
      <c r="S9" s="579"/>
      <c r="T9" s="579"/>
      <c r="U9" s="579"/>
      <c r="V9" s="472"/>
    </row>
    <row r="10" spans="1:22">
      <c r="A10" s="466">
        <v>1.2</v>
      </c>
      <c r="B10" s="491" t="s">
        <v>629</v>
      </c>
      <c r="C10" s="588"/>
      <c r="D10" s="579"/>
      <c r="E10" s="579"/>
      <c r="F10" s="579"/>
      <c r="G10" s="579"/>
      <c r="H10" s="579"/>
      <c r="I10" s="579"/>
      <c r="J10" s="579"/>
      <c r="K10" s="579"/>
      <c r="L10" s="579"/>
      <c r="M10" s="579"/>
      <c r="N10" s="579"/>
      <c r="O10" s="579"/>
      <c r="P10" s="579"/>
      <c r="Q10" s="579"/>
      <c r="R10" s="579"/>
      <c r="S10" s="579"/>
      <c r="T10" s="579"/>
      <c r="U10" s="579"/>
      <c r="V10" s="472"/>
    </row>
    <row r="11" spans="1:22">
      <c r="A11" s="466">
        <v>1.3</v>
      </c>
      <c r="B11" s="491" t="s">
        <v>630</v>
      </c>
      <c r="C11" s="588"/>
      <c r="D11" s="579"/>
      <c r="E11" s="579"/>
      <c r="F11" s="579"/>
      <c r="G11" s="579"/>
      <c r="H11" s="579"/>
      <c r="I11" s="579"/>
      <c r="J11" s="579"/>
      <c r="K11" s="579"/>
      <c r="L11" s="579"/>
      <c r="M11" s="579"/>
      <c r="N11" s="579"/>
      <c r="O11" s="579"/>
      <c r="P11" s="579"/>
      <c r="Q11" s="579"/>
      <c r="R11" s="579"/>
      <c r="S11" s="579"/>
      <c r="T11" s="579"/>
      <c r="U11" s="579"/>
      <c r="V11" s="472"/>
    </row>
    <row r="12" spans="1:22">
      <c r="A12" s="466">
        <v>1.4</v>
      </c>
      <c r="B12" s="491" t="s">
        <v>631</v>
      </c>
      <c r="C12" s="588">
        <v>66419807.4714</v>
      </c>
      <c r="D12" s="579">
        <v>66419807.4714</v>
      </c>
      <c r="E12" s="579"/>
      <c r="F12" s="579"/>
      <c r="G12" s="579"/>
      <c r="H12" s="579"/>
      <c r="I12" s="579"/>
      <c r="J12" s="579"/>
      <c r="K12" s="579"/>
      <c r="L12" s="579"/>
      <c r="M12" s="579"/>
      <c r="N12" s="579"/>
      <c r="O12" s="579"/>
      <c r="P12" s="579"/>
      <c r="Q12" s="579"/>
      <c r="R12" s="579"/>
      <c r="S12" s="579"/>
      <c r="T12" s="579"/>
      <c r="U12" s="579"/>
      <c r="V12" s="472"/>
    </row>
    <row r="13" spans="1:22">
      <c r="A13" s="466">
        <v>1.5</v>
      </c>
      <c r="B13" s="491" t="s">
        <v>632</v>
      </c>
      <c r="C13" s="588">
        <v>815645161.46319997</v>
      </c>
      <c r="D13" s="579">
        <v>699168574.0474</v>
      </c>
      <c r="E13" s="579">
        <v>9154988.2100000009</v>
      </c>
      <c r="F13" s="579"/>
      <c r="G13" s="579">
        <v>74043643.9252</v>
      </c>
      <c r="H13" s="579">
        <v>1719232.6936000001</v>
      </c>
      <c r="I13" s="579">
        <v>3042867.7622000002</v>
      </c>
      <c r="J13" s="579"/>
      <c r="K13" s="579">
        <v>804930.96100000001</v>
      </c>
      <c r="L13" s="579">
        <v>42432943.490599997</v>
      </c>
      <c r="M13" s="579">
        <v>2822799.5199000002</v>
      </c>
      <c r="N13" s="579">
        <v>8444.06</v>
      </c>
      <c r="O13" s="579">
        <v>1576102.4484999999</v>
      </c>
      <c r="P13" s="579">
        <v>1768128.31</v>
      </c>
      <c r="Q13" s="579">
        <v>1187234.4909999999</v>
      </c>
      <c r="R13" s="579">
        <v>3216063.1808000002</v>
      </c>
      <c r="S13" s="579"/>
      <c r="T13" s="579"/>
      <c r="U13" s="579">
        <v>29699.72</v>
      </c>
      <c r="V13" s="472"/>
    </row>
    <row r="14" spans="1:22">
      <c r="A14" s="466">
        <v>1.6</v>
      </c>
      <c r="B14" s="491" t="s">
        <v>633</v>
      </c>
      <c r="C14" s="588">
        <v>372619442.5571</v>
      </c>
      <c r="D14" s="579">
        <v>319412490.74119997</v>
      </c>
      <c r="E14" s="579">
        <v>4236098.4698000001</v>
      </c>
      <c r="F14" s="579"/>
      <c r="G14" s="579">
        <v>27874373.7443</v>
      </c>
      <c r="H14" s="579">
        <v>2926766.1239999998</v>
      </c>
      <c r="I14" s="579">
        <v>1120805.1255000001</v>
      </c>
      <c r="J14" s="579">
        <v>747294.33129999996</v>
      </c>
      <c r="K14" s="579"/>
      <c r="L14" s="579">
        <v>25332578.071600001</v>
      </c>
      <c r="M14" s="579">
        <v>1204666.5804999999</v>
      </c>
      <c r="N14" s="579">
        <v>532989.55059999996</v>
      </c>
      <c r="O14" s="579">
        <v>3855077.6982999998</v>
      </c>
      <c r="P14" s="579">
        <v>1491187.132</v>
      </c>
      <c r="Q14" s="579">
        <v>4303160.2712000003</v>
      </c>
      <c r="R14" s="579">
        <v>1043484.9316</v>
      </c>
      <c r="S14" s="579"/>
      <c r="T14" s="579"/>
      <c r="U14" s="579">
        <v>267668.98080000002</v>
      </c>
      <c r="V14" s="472"/>
    </row>
    <row r="15" spans="1:22">
      <c r="A15" s="507">
        <v>2</v>
      </c>
      <c r="B15" s="471" t="s">
        <v>634</v>
      </c>
      <c r="C15" s="579">
        <v>206279483.36000001</v>
      </c>
      <c r="D15" s="579">
        <v>206279483.36000001</v>
      </c>
      <c r="E15" s="579">
        <v>0</v>
      </c>
      <c r="F15" s="579">
        <v>0</v>
      </c>
      <c r="G15" s="579">
        <v>0</v>
      </c>
      <c r="H15" s="579">
        <v>0</v>
      </c>
      <c r="I15" s="579">
        <v>0</v>
      </c>
      <c r="J15" s="579">
        <v>0</v>
      </c>
      <c r="K15" s="579">
        <v>0</v>
      </c>
      <c r="L15" s="579">
        <v>0</v>
      </c>
      <c r="M15" s="579">
        <v>0</v>
      </c>
      <c r="N15" s="579">
        <v>0</v>
      </c>
      <c r="O15" s="579">
        <v>0</v>
      </c>
      <c r="P15" s="579">
        <v>0</v>
      </c>
      <c r="Q15" s="579">
        <v>0</v>
      </c>
      <c r="R15" s="579">
        <v>0</v>
      </c>
      <c r="S15" s="579">
        <v>0</v>
      </c>
      <c r="T15" s="579">
        <v>0</v>
      </c>
      <c r="U15" s="579">
        <v>0</v>
      </c>
      <c r="V15" s="472"/>
    </row>
    <row r="16" spans="1:22">
      <c r="A16" s="466">
        <v>2.1</v>
      </c>
      <c r="B16" s="491" t="s">
        <v>628</v>
      </c>
      <c r="C16" s="588"/>
      <c r="D16" s="579"/>
      <c r="E16" s="579"/>
      <c r="F16" s="579"/>
      <c r="G16" s="579"/>
      <c r="H16" s="579"/>
      <c r="I16" s="579"/>
      <c r="J16" s="579"/>
      <c r="K16" s="579"/>
      <c r="L16" s="579"/>
      <c r="M16" s="579"/>
      <c r="N16" s="579"/>
      <c r="O16" s="579"/>
      <c r="P16" s="579"/>
      <c r="Q16" s="579"/>
      <c r="R16" s="579"/>
      <c r="S16" s="579"/>
      <c r="T16" s="579"/>
      <c r="U16" s="579"/>
      <c r="V16" s="472"/>
    </row>
    <row r="17" spans="1:22">
      <c r="A17" s="466">
        <v>2.2000000000000002</v>
      </c>
      <c r="B17" s="491" t="s">
        <v>629</v>
      </c>
      <c r="C17" s="588">
        <v>188537883.36000001</v>
      </c>
      <c r="D17" s="579">
        <v>188537883.36000001</v>
      </c>
      <c r="E17" s="579"/>
      <c r="F17" s="579"/>
      <c r="G17" s="579"/>
      <c r="H17" s="579"/>
      <c r="I17" s="579"/>
      <c r="J17" s="579"/>
      <c r="K17" s="579"/>
      <c r="L17" s="579"/>
      <c r="M17" s="579"/>
      <c r="N17" s="579"/>
      <c r="O17" s="579"/>
      <c r="P17" s="579"/>
      <c r="Q17" s="579"/>
      <c r="R17" s="579"/>
      <c r="S17" s="579"/>
      <c r="T17" s="579"/>
      <c r="U17" s="579"/>
      <c r="V17" s="472"/>
    </row>
    <row r="18" spans="1:22">
      <c r="A18" s="466">
        <v>2.2999999999999998</v>
      </c>
      <c r="B18" s="491" t="s">
        <v>630</v>
      </c>
      <c r="C18" s="588"/>
      <c r="D18" s="579"/>
      <c r="E18" s="579"/>
      <c r="F18" s="579"/>
      <c r="G18" s="579"/>
      <c r="H18" s="579"/>
      <c r="I18" s="579"/>
      <c r="J18" s="579"/>
      <c r="K18" s="579"/>
      <c r="L18" s="579"/>
      <c r="M18" s="579"/>
      <c r="N18" s="579"/>
      <c r="O18" s="579"/>
      <c r="P18" s="579"/>
      <c r="Q18" s="579"/>
      <c r="R18" s="579"/>
      <c r="S18" s="579"/>
      <c r="T18" s="579"/>
      <c r="U18" s="579"/>
      <c r="V18" s="472"/>
    </row>
    <row r="19" spans="1:22">
      <c r="A19" s="466">
        <v>2.4</v>
      </c>
      <c r="B19" s="491" t="s">
        <v>631</v>
      </c>
      <c r="C19" s="588">
        <v>700000</v>
      </c>
      <c r="D19" s="579">
        <v>700000</v>
      </c>
      <c r="E19" s="579"/>
      <c r="F19" s="579"/>
      <c r="G19" s="579"/>
      <c r="H19" s="579"/>
      <c r="I19" s="579"/>
      <c r="J19" s="579"/>
      <c r="K19" s="579"/>
      <c r="L19" s="579"/>
      <c r="M19" s="579"/>
      <c r="N19" s="579"/>
      <c r="O19" s="579"/>
      <c r="P19" s="579"/>
      <c r="Q19" s="579"/>
      <c r="R19" s="579"/>
      <c r="S19" s="579"/>
      <c r="T19" s="579"/>
      <c r="U19" s="579"/>
      <c r="V19" s="472"/>
    </row>
    <row r="20" spans="1:22">
      <c r="A20" s="466">
        <v>2.5</v>
      </c>
      <c r="B20" s="491" t="s">
        <v>632</v>
      </c>
      <c r="C20" s="588">
        <v>17041600</v>
      </c>
      <c r="D20" s="579">
        <v>17041600</v>
      </c>
      <c r="E20" s="579"/>
      <c r="F20" s="579"/>
      <c r="G20" s="579"/>
      <c r="H20" s="579"/>
      <c r="I20" s="579"/>
      <c r="J20" s="579"/>
      <c r="K20" s="579"/>
      <c r="L20" s="579"/>
      <c r="M20" s="579"/>
      <c r="N20" s="579"/>
      <c r="O20" s="579"/>
      <c r="P20" s="579"/>
      <c r="Q20" s="579"/>
      <c r="R20" s="579"/>
      <c r="S20" s="579"/>
      <c r="T20" s="579"/>
      <c r="U20" s="579"/>
      <c r="V20" s="472"/>
    </row>
    <row r="21" spans="1:22">
      <c r="A21" s="466">
        <v>2.6</v>
      </c>
      <c r="B21" s="491" t="s">
        <v>633</v>
      </c>
      <c r="C21" s="588"/>
      <c r="D21" s="579"/>
      <c r="E21" s="579"/>
      <c r="F21" s="579"/>
      <c r="G21" s="579"/>
      <c r="H21" s="579"/>
      <c r="I21" s="579"/>
      <c r="J21" s="579"/>
      <c r="K21" s="579"/>
      <c r="L21" s="579"/>
      <c r="M21" s="579"/>
      <c r="N21" s="579"/>
      <c r="O21" s="579"/>
      <c r="P21" s="579"/>
      <c r="Q21" s="579"/>
      <c r="R21" s="579"/>
      <c r="S21" s="579"/>
      <c r="T21" s="579"/>
      <c r="U21" s="579"/>
      <c r="V21" s="472"/>
    </row>
    <row r="22" spans="1:22">
      <c r="A22" s="507">
        <v>3</v>
      </c>
      <c r="B22" s="471" t="s">
        <v>689</v>
      </c>
      <c r="C22" s="589">
        <v>253166214.92500001</v>
      </c>
      <c r="D22" s="589">
        <v>116119784.73459999</v>
      </c>
      <c r="E22" s="590"/>
      <c r="F22" s="590"/>
      <c r="G22" s="589">
        <v>1065626</v>
      </c>
      <c r="H22" s="590"/>
      <c r="I22" s="590"/>
      <c r="J22" s="590"/>
      <c r="K22" s="590"/>
      <c r="L22" s="589">
        <v>493170.86</v>
      </c>
      <c r="M22" s="590"/>
      <c r="N22" s="590"/>
      <c r="O22" s="590"/>
      <c r="P22" s="590"/>
      <c r="Q22" s="590"/>
      <c r="R22" s="590"/>
      <c r="S22" s="590"/>
      <c r="T22" s="590"/>
      <c r="U22" s="589">
        <v>493170.86</v>
      </c>
      <c r="V22" s="472"/>
    </row>
    <row r="23" spans="1:22">
      <c r="A23" s="466">
        <v>3.1</v>
      </c>
      <c r="B23" s="491" t="s">
        <v>628</v>
      </c>
      <c r="C23" s="591"/>
      <c r="D23" s="589"/>
      <c r="E23" s="590"/>
      <c r="F23" s="590"/>
      <c r="G23" s="589"/>
      <c r="H23" s="590"/>
      <c r="I23" s="590"/>
      <c r="J23" s="590"/>
      <c r="K23" s="590"/>
      <c r="L23" s="589"/>
      <c r="M23" s="590"/>
      <c r="N23" s="590"/>
      <c r="O23" s="590"/>
      <c r="P23" s="590"/>
      <c r="Q23" s="590"/>
      <c r="R23" s="590"/>
      <c r="S23" s="590"/>
      <c r="T23" s="590"/>
      <c r="U23" s="589"/>
      <c r="V23" s="472"/>
    </row>
    <row r="24" spans="1:22">
      <c r="A24" s="466">
        <v>3.2</v>
      </c>
      <c r="B24" s="491" t="s">
        <v>629</v>
      </c>
      <c r="C24" s="591"/>
      <c r="D24" s="589"/>
      <c r="E24" s="590"/>
      <c r="F24" s="590"/>
      <c r="G24" s="589"/>
      <c r="H24" s="590"/>
      <c r="I24" s="590"/>
      <c r="J24" s="590"/>
      <c r="K24" s="590"/>
      <c r="L24" s="589"/>
      <c r="M24" s="590"/>
      <c r="N24" s="590"/>
      <c r="O24" s="590"/>
      <c r="P24" s="590"/>
      <c r="Q24" s="590"/>
      <c r="R24" s="590"/>
      <c r="S24" s="590"/>
      <c r="T24" s="590"/>
      <c r="U24" s="589"/>
      <c r="V24" s="472"/>
    </row>
    <row r="25" spans="1:22">
      <c r="A25" s="466">
        <v>3.3</v>
      </c>
      <c r="B25" s="491" t="s">
        <v>630</v>
      </c>
      <c r="C25" s="591">
        <v>86968</v>
      </c>
      <c r="D25" s="589"/>
      <c r="E25" s="590"/>
      <c r="F25" s="590"/>
      <c r="G25" s="589"/>
      <c r="H25" s="590"/>
      <c r="I25" s="590"/>
      <c r="J25" s="590"/>
      <c r="K25" s="590"/>
      <c r="L25" s="589"/>
      <c r="M25" s="590"/>
      <c r="N25" s="590"/>
      <c r="O25" s="590"/>
      <c r="P25" s="590"/>
      <c r="Q25" s="590"/>
      <c r="R25" s="590"/>
      <c r="S25" s="590"/>
      <c r="T25" s="590"/>
      <c r="U25" s="589"/>
      <c r="V25" s="472"/>
    </row>
    <row r="26" spans="1:22">
      <c r="A26" s="466">
        <v>3.4</v>
      </c>
      <c r="B26" s="491" t="s">
        <v>631</v>
      </c>
      <c r="C26" s="591">
        <v>13951000</v>
      </c>
      <c r="D26" s="589">
        <v>11035000</v>
      </c>
      <c r="E26" s="590"/>
      <c r="F26" s="590"/>
      <c r="G26" s="589"/>
      <c r="H26" s="590"/>
      <c r="I26" s="590"/>
      <c r="J26" s="590"/>
      <c r="K26" s="590"/>
      <c r="L26" s="589"/>
      <c r="M26" s="590"/>
      <c r="N26" s="590"/>
      <c r="O26" s="590"/>
      <c r="P26" s="590"/>
      <c r="Q26" s="590"/>
      <c r="R26" s="590"/>
      <c r="S26" s="590"/>
      <c r="T26" s="590"/>
      <c r="U26" s="589"/>
      <c r="V26" s="472"/>
    </row>
    <row r="27" spans="1:22">
      <c r="A27" s="466">
        <v>3.5</v>
      </c>
      <c r="B27" s="491" t="s">
        <v>632</v>
      </c>
      <c r="C27" s="591">
        <v>223151595.5733</v>
      </c>
      <c r="D27" s="589">
        <v>105071284.73459999</v>
      </c>
      <c r="E27" s="590"/>
      <c r="F27" s="590"/>
      <c r="G27" s="589">
        <v>1065626</v>
      </c>
      <c r="H27" s="590"/>
      <c r="I27" s="590"/>
      <c r="J27" s="590"/>
      <c r="K27" s="590"/>
      <c r="L27" s="589">
        <v>493170.86</v>
      </c>
      <c r="M27" s="590"/>
      <c r="N27" s="590"/>
      <c r="O27" s="590"/>
      <c r="P27" s="590"/>
      <c r="Q27" s="590"/>
      <c r="R27" s="590"/>
      <c r="S27" s="590"/>
      <c r="T27" s="590"/>
      <c r="U27" s="589">
        <v>493170.86</v>
      </c>
      <c r="V27" s="472"/>
    </row>
    <row r="28" spans="1:22">
      <c r="A28" s="466">
        <v>3.6</v>
      </c>
      <c r="B28" s="491" t="s">
        <v>633</v>
      </c>
      <c r="C28" s="591">
        <v>15976651.3517</v>
      </c>
      <c r="D28" s="589">
        <v>13500</v>
      </c>
      <c r="E28" s="590"/>
      <c r="F28" s="590"/>
      <c r="G28" s="589"/>
      <c r="H28" s="590"/>
      <c r="I28" s="590"/>
      <c r="J28" s="590"/>
      <c r="K28" s="590"/>
      <c r="L28" s="589"/>
      <c r="M28" s="590"/>
      <c r="N28" s="590"/>
      <c r="O28" s="590"/>
      <c r="P28" s="590"/>
      <c r="Q28" s="590"/>
      <c r="R28" s="590"/>
      <c r="S28" s="590"/>
      <c r="T28" s="590"/>
      <c r="U28" s="589"/>
      <c r="V28" s="472"/>
    </row>
  </sheetData>
  <mergeCells count="6">
    <mergeCell ref="A5:B7"/>
    <mergeCell ref="C5:U5"/>
    <mergeCell ref="C6:C7"/>
    <mergeCell ref="D6:F6"/>
    <mergeCell ref="G6:K6"/>
    <mergeCell ref="M6:U6"/>
  </mergeCells>
  <pageMargins left="0.7" right="0.7" top="0.75" bottom="0.75" header="0.3" footer="0.3"/>
  <pageSetup scale="2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Normal="100" workbookViewId="0"/>
  </sheetViews>
  <sheetFormatPr defaultColWidth="9.140625" defaultRowHeight="12.75"/>
  <cols>
    <col min="1" max="1" width="11.85546875" style="469" bestFit="1" customWidth="1"/>
    <col min="2" max="2" width="38.5703125" style="469" bestFit="1" customWidth="1"/>
    <col min="3" max="3" width="17.5703125" style="469" bestFit="1" customWidth="1"/>
    <col min="4" max="4" width="13.28515625" style="469" bestFit="1" customWidth="1"/>
    <col min="5" max="5" width="13.42578125" style="469" customWidth="1"/>
    <col min="6" max="6" width="11.85546875" style="469" customWidth="1"/>
    <col min="7" max="7" width="11.85546875" style="469" bestFit="1" customWidth="1"/>
    <col min="8" max="8" width="14.7109375" style="469" bestFit="1" customWidth="1"/>
    <col min="9" max="10" width="15.85546875" style="469" bestFit="1" customWidth="1"/>
    <col min="11" max="11" width="14.7109375" style="469" bestFit="1" customWidth="1"/>
    <col min="12" max="12" width="11.140625" style="469" bestFit="1" customWidth="1"/>
    <col min="13" max="20" width="11.140625" style="469" customWidth="1"/>
    <col min="21" max="21" width="20" style="469" customWidth="1"/>
    <col min="22" max="16384" width="9.140625" style="469"/>
  </cols>
  <sheetData>
    <row r="1" spans="1:21" ht="13.5">
      <c r="A1" s="460" t="s">
        <v>30</v>
      </c>
      <c r="B1" s="551" t="str">
        <f>'Info '!C2</f>
        <v>JSC "BasisBank"</v>
      </c>
    </row>
    <row r="2" spans="1:21" ht="13.5">
      <c r="A2" s="461" t="s">
        <v>31</v>
      </c>
      <c r="B2" s="576">
        <f>'1. key ratios '!B2</f>
        <v>44561</v>
      </c>
      <c r="C2" s="495"/>
    </row>
    <row r="3" spans="1:21">
      <c r="A3" s="462" t="s">
        <v>636</v>
      </c>
    </row>
    <row r="5" spans="1:21" ht="13.5" customHeight="1">
      <c r="A5" s="702" t="s">
        <v>637</v>
      </c>
      <c r="B5" s="703"/>
      <c r="C5" s="711" t="s">
        <v>638</v>
      </c>
      <c r="D5" s="712"/>
      <c r="E5" s="712"/>
      <c r="F5" s="712"/>
      <c r="G5" s="712"/>
      <c r="H5" s="712"/>
      <c r="I5" s="712"/>
      <c r="J5" s="712"/>
      <c r="K5" s="712"/>
      <c r="L5" s="712"/>
      <c r="M5" s="712"/>
      <c r="N5" s="712"/>
      <c r="O5" s="712"/>
      <c r="P5" s="712"/>
      <c r="Q5" s="712"/>
      <c r="R5" s="712"/>
      <c r="S5" s="712"/>
      <c r="T5" s="713"/>
      <c r="U5" s="506"/>
    </row>
    <row r="6" spans="1:21">
      <c r="A6" s="704"/>
      <c r="B6" s="705"/>
      <c r="C6" s="700" t="s">
        <v>106</v>
      </c>
      <c r="D6" s="708" t="s">
        <v>639</v>
      </c>
      <c r="E6" s="708"/>
      <c r="F6" s="709"/>
      <c r="G6" s="710" t="s">
        <v>640</v>
      </c>
      <c r="H6" s="708"/>
      <c r="I6" s="708"/>
      <c r="J6" s="708"/>
      <c r="K6" s="709"/>
      <c r="L6" s="695" t="s">
        <v>641</v>
      </c>
      <c r="M6" s="701"/>
      <c r="N6" s="701"/>
      <c r="O6" s="701"/>
      <c r="P6" s="701"/>
      <c r="Q6" s="701"/>
      <c r="R6" s="701"/>
      <c r="S6" s="701"/>
      <c r="T6" s="696"/>
      <c r="U6" s="494"/>
    </row>
    <row r="7" spans="1:21" ht="60" customHeight="1">
      <c r="A7" s="706"/>
      <c r="B7" s="707"/>
      <c r="C7" s="685"/>
      <c r="D7" s="500"/>
      <c r="E7" s="584" t="s">
        <v>614</v>
      </c>
      <c r="F7" s="529" t="s">
        <v>615</v>
      </c>
      <c r="G7" s="500"/>
      <c r="H7" s="584" t="s">
        <v>614</v>
      </c>
      <c r="I7" s="529" t="s">
        <v>616</v>
      </c>
      <c r="J7" s="529" t="s">
        <v>617</v>
      </c>
      <c r="K7" s="529" t="s">
        <v>618</v>
      </c>
      <c r="L7" s="505"/>
      <c r="M7" s="584" t="s">
        <v>619</v>
      </c>
      <c r="N7" s="529" t="s">
        <v>617</v>
      </c>
      <c r="O7" s="529" t="s">
        <v>620</v>
      </c>
      <c r="P7" s="529" t="s">
        <v>621</v>
      </c>
      <c r="Q7" s="529" t="s">
        <v>622</v>
      </c>
      <c r="R7" s="529" t="s">
        <v>623</v>
      </c>
      <c r="S7" s="529" t="s">
        <v>624</v>
      </c>
      <c r="T7" s="595" t="s">
        <v>625</v>
      </c>
      <c r="U7" s="506"/>
    </row>
    <row r="8" spans="1:21">
      <c r="A8" s="508">
        <v>1</v>
      </c>
      <c r="B8" s="505" t="s">
        <v>627</v>
      </c>
      <c r="C8" s="596">
        <v>1254684411.4916999</v>
      </c>
      <c r="D8" s="579">
        <v>1085000872.26</v>
      </c>
      <c r="E8" s="579">
        <v>13391086.6798</v>
      </c>
      <c r="F8" s="579"/>
      <c r="G8" s="579">
        <v>101918017.66949999</v>
      </c>
      <c r="H8" s="579">
        <v>4645998.8175999997</v>
      </c>
      <c r="I8" s="579">
        <v>4163672.8876999998</v>
      </c>
      <c r="J8" s="579">
        <v>747294.33129999996</v>
      </c>
      <c r="K8" s="579">
        <v>804930.96100000001</v>
      </c>
      <c r="L8" s="579">
        <v>67765521.562199995</v>
      </c>
      <c r="M8" s="579">
        <v>4027466.1003999999</v>
      </c>
      <c r="N8" s="579">
        <v>541433.61060000001</v>
      </c>
      <c r="O8" s="579">
        <v>5431180.1468000002</v>
      </c>
      <c r="P8" s="579">
        <v>3259315.4419999998</v>
      </c>
      <c r="Q8" s="579">
        <v>5490394.7621999998</v>
      </c>
      <c r="R8" s="579">
        <v>4259548.1124</v>
      </c>
      <c r="S8" s="579"/>
      <c r="T8" s="579"/>
      <c r="U8" s="472"/>
    </row>
    <row r="9" spans="1:21">
      <c r="A9" s="491">
        <v>1.1000000000000001</v>
      </c>
      <c r="B9" s="491" t="s">
        <v>642</v>
      </c>
      <c r="C9" s="588">
        <v>1026782881.7423</v>
      </c>
      <c r="D9" s="579">
        <v>859377906.82720006</v>
      </c>
      <c r="E9" s="579">
        <v>4614073.9397999998</v>
      </c>
      <c r="F9" s="579"/>
      <c r="G9" s="579">
        <v>101264500.6983</v>
      </c>
      <c r="H9" s="579">
        <v>4547365.8376000002</v>
      </c>
      <c r="I9" s="579">
        <v>3950227.1376999998</v>
      </c>
      <c r="J9" s="579">
        <v>728678.86129999999</v>
      </c>
      <c r="K9" s="579">
        <v>804930.96100000001</v>
      </c>
      <c r="L9" s="579">
        <v>66140474.216799997</v>
      </c>
      <c r="M9" s="579">
        <v>3867871.5504000001</v>
      </c>
      <c r="N9" s="579">
        <v>309493.94569999998</v>
      </c>
      <c r="O9" s="579">
        <v>4946003.5188999996</v>
      </c>
      <c r="P9" s="579">
        <v>3192993.0320000001</v>
      </c>
      <c r="Q9" s="579">
        <v>5067301.6939000003</v>
      </c>
      <c r="R9" s="579">
        <v>4259548.1124</v>
      </c>
      <c r="S9" s="579"/>
      <c r="T9" s="579"/>
      <c r="U9" s="472"/>
    </row>
    <row r="10" spans="1:21">
      <c r="A10" s="509" t="s">
        <v>14</v>
      </c>
      <c r="B10" s="509" t="s">
        <v>643</v>
      </c>
      <c r="C10" s="597">
        <v>1021001060.1106</v>
      </c>
      <c r="D10" s="579">
        <v>853807010.14859998</v>
      </c>
      <c r="E10" s="579">
        <v>4614073.9397999998</v>
      </c>
      <c r="F10" s="579"/>
      <c r="G10" s="579">
        <v>101072534.2052</v>
      </c>
      <c r="H10" s="579">
        <v>4499982.1475999998</v>
      </c>
      <c r="I10" s="579">
        <v>3950227.1376999998</v>
      </c>
      <c r="J10" s="579">
        <v>728678.86129999999</v>
      </c>
      <c r="K10" s="579">
        <v>804930.96100000001</v>
      </c>
      <c r="L10" s="579">
        <v>66121515.756800003</v>
      </c>
      <c r="M10" s="579">
        <v>3867871.5504000001</v>
      </c>
      <c r="N10" s="579">
        <v>309493.94569999998</v>
      </c>
      <c r="O10" s="579">
        <v>4946003.5188999996</v>
      </c>
      <c r="P10" s="579">
        <v>3192993.0320000001</v>
      </c>
      <c r="Q10" s="579">
        <v>5067301.6939000003</v>
      </c>
      <c r="R10" s="579">
        <v>4259548.1124</v>
      </c>
      <c r="S10" s="579"/>
      <c r="T10" s="579"/>
      <c r="U10" s="472"/>
    </row>
    <row r="11" spans="1:21">
      <c r="A11" s="481" t="s">
        <v>644</v>
      </c>
      <c r="B11" s="481" t="s">
        <v>645</v>
      </c>
      <c r="C11" s="598">
        <v>741461872.73860002</v>
      </c>
      <c r="D11" s="579">
        <v>641565579.20079994</v>
      </c>
      <c r="E11" s="579">
        <v>3488676.2374</v>
      </c>
      <c r="F11" s="579"/>
      <c r="G11" s="579">
        <v>65107447.751100004</v>
      </c>
      <c r="H11" s="579">
        <v>4107795.3676</v>
      </c>
      <c r="I11" s="579">
        <v>3706566.8276999998</v>
      </c>
      <c r="J11" s="579">
        <v>491493.31270000001</v>
      </c>
      <c r="K11" s="579">
        <v>804930.96100000001</v>
      </c>
      <c r="L11" s="579">
        <v>34788845.786700003</v>
      </c>
      <c r="M11" s="579">
        <v>3788884.6904000002</v>
      </c>
      <c r="N11" s="579">
        <v>301346.74570000003</v>
      </c>
      <c r="O11" s="579">
        <v>4399425.5392000005</v>
      </c>
      <c r="P11" s="579">
        <v>3116055.9720000001</v>
      </c>
      <c r="Q11" s="579">
        <v>4724984.8956000004</v>
      </c>
      <c r="R11" s="579">
        <v>3583112.7313000001</v>
      </c>
      <c r="S11" s="579"/>
      <c r="T11" s="579"/>
      <c r="U11" s="472"/>
    </row>
    <row r="12" spans="1:21">
      <c r="A12" s="481" t="s">
        <v>646</v>
      </c>
      <c r="B12" s="481" t="s">
        <v>647</v>
      </c>
      <c r="C12" s="598">
        <v>118940937.72139999</v>
      </c>
      <c r="D12" s="579">
        <v>83891492.003600001</v>
      </c>
      <c r="E12" s="579">
        <v>815637.70239999995</v>
      </c>
      <c r="F12" s="579"/>
      <c r="G12" s="579">
        <v>25717983.327500001</v>
      </c>
      <c r="H12" s="579"/>
      <c r="I12" s="579">
        <v>243660.31</v>
      </c>
      <c r="J12" s="579">
        <v>102031.5986</v>
      </c>
      <c r="K12" s="579"/>
      <c r="L12" s="579">
        <v>9331462.3903000001</v>
      </c>
      <c r="M12" s="579">
        <v>78986.86</v>
      </c>
      <c r="N12" s="579">
        <v>8147.2</v>
      </c>
      <c r="O12" s="579">
        <v>361505.52970000001</v>
      </c>
      <c r="P12" s="579">
        <v>76937.06</v>
      </c>
      <c r="Q12" s="579">
        <v>214174.44510000001</v>
      </c>
      <c r="R12" s="579">
        <v>214583.65479999999</v>
      </c>
      <c r="S12" s="579"/>
      <c r="T12" s="579"/>
      <c r="U12" s="472"/>
    </row>
    <row r="13" spans="1:21">
      <c r="A13" s="481" t="s">
        <v>648</v>
      </c>
      <c r="B13" s="481" t="s">
        <v>649</v>
      </c>
      <c r="C13" s="598">
        <v>32205046.8125</v>
      </c>
      <c r="D13" s="579">
        <v>30188645.556400001</v>
      </c>
      <c r="E13" s="579"/>
      <c r="F13" s="579"/>
      <c r="G13" s="579">
        <v>1241334.7265999999</v>
      </c>
      <c r="H13" s="579">
        <v>392186.78</v>
      </c>
      <c r="I13" s="579"/>
      <c r="J13" s="579">
        <v>135153.95000000001</v>
      </c>
      <c r="K13" s="579"/>
      <c r="L13" s="579">
        <v>775066.52949999995</v>
      </c>
      <c r="M13" s="579"/>
      <c r="N13" s="579"/>
      <c r="O13" s="579">
        <v>185072.45</v>
      </c>
      <c r="P13" s="579"/>
      <c r="Q13" s="579">
        <v>128142.3532</v>
      </c>
      <c r="R13" s="579">
        <v>461851.72629999998</v>
      </c>
      <c r="S13" s="579"/>
      <c r="T13" s="579"/>
      <c r="U13" s="472"/>
    </row>
    <row r="14" spans="1:21">
      <c r="A14" s="481" t="s">
        <v>650</v>
      </c>
      <c r="B14" s="481" t="s">
        <v>651</v>
      </c>
      <c r="C14" s="598">
        <v>128393202.8381</v>
      </c>
      <c r="D14" s="579">
        <v>98161293.387799993</v>
      </c>
      <c r="E14" s="579">
        <v>309760</v>
      </c>
      <c r="F14" s="579"/>
      <c r="G14" s="579">
        <v>9005768.4000000004</v>
      </c>
      <c r="H14" s="579"/>
      <c r="I14" s="579"/>
      <c r="J14" s="579"/>
      <c r="K14" s="579"/>
      <c r="L14" s="579">
        <v>21226141.050299998</v>
      </c>
      <c r="M14" s="579"/>
      <c r="N14" s="579"/>
      <c r="O14" s="579"/>
      <c r="P14" s="579"/>
      <c r="Q14" s="579"/>
      <c r="R14" s="579"/>
      <c r="S14" s="579"/>
      <c r="T14" s="579"/>
      <c r="U14" s="472"/>
    </row>
    <row r="15" spans="1:21">
      <c r="A15" s="482">
        <v>1.2</v>
      </c>
      <c r="B15" s="482" t="s">
        <v>652</v>
      </c>
      <c r="C15" s="588">
        <v>47596658.6197</v>
      </c>
      <c r="D15" s="579">
        <v>17092268.234200001</v>
      </c>
      <c r="E15" s="579">
        <v>92281.313899999994</v>
      </c>
      <c r="F15" s="579"/>
      <c r="G15" s="579">
        <v>10116098.6712</v>
      </c>
      <c r="H15" s="579">
        <v>454736.46139999997</v>
      </c>
      <c r="I15" s="579">
        <v>395022.712</v>
      </c>
      <c r="J15" s="579">
        <v>72867.892000000007</v>
      </c>
      <c r="K15" s="579">
        <v>80493.0821</v>
      </c>
      <c r="L15" s="579">
        <v>20388291.714299999</v>
      </c>
      <c r="M15" s="579">
        <v>1160361.4336000001</v>
      </c>
      <c r="N15" s="579">
        <v>92848.171199999997</v>
      </c>
      <c r="O15" s="579">
        <v>1487313.1798</v>
      </c>
      <c r="P15" s="579">
        <v>1012633.1992</v>
      </c>
      <c r="Q15" s="579">
        <v>1520190.2198000001</v>
      </c>
      <c r="R15" s="579">
        <v>1761975.8651999999</v>
      </c>
      <c r="S15" s="579"/>
      <c r="T15" s="579"/>
      <c r="U15" s="472"/>
    </row>
    <row r="16" spans="1:21">
      <c r="A16" s="510">
        <v>1.3</v>
      </c>
      <c r="B16" s="482" t="s">
        <v>700</v>
      </c>
      <c r="C16" s="579"/>
      <c r="D16" s="579"/>
      <c r="E16" s="579"/>
      <c r="F16" s="579"/>
      <c r="G16" s="579"/>
      <c r="H16" s="579"/>
      <c r="I16" s="579"/>
      <c r="J16" s="579"/>
      <c r="K16" s="579"/>
      <c r="L16" s="579"/>
      <c r="M16" s="579"/>
      <c r="N16" s="579"/>
      <c r="O16" s="579"/>
      <c r="P16" s="579"/>
      <c r="Q16" s="579"/>
      <c r="R16" s="579"/>
      <c r="S16" s="579"/>
      <c r="T16" s="579"/>
      <c r="U16" s="472"/>
    </row>
    <row r="17" spans="1:21">
      <c r="A17" s="485" t="s">
        <v>653</v>
      </c>
      <c r="B17" s="483" t="s">
        <v>654</v>
      </c>
      <c r="C17" s="599">
        <v>955395645.34490001</v>
      </c>
      <c r="D17" s="579">
        <v>806454213.79470003</v>
      </c>
      <c r="E17" s="579">
        <v>4410127.9557999996</v>
      </c>
      <c r="F17" s="579"/>
      <c r="G17" s="579">
        <v>97545888.275900006</v>
      </c>
      <c r="H17" s="579">
        <v>4540682.1075999998</v>
      </c>
      <c r="I17" s="579">
        <v>3950227.1376999998</v>
      </c>
      <c r="J17" s="579">
        <v>728678.86129999999</v>
      </c>
      <c r="K17" s="579">
        <v>804930.96100000001</v>
      </c>
      <c r="L17" s="579">
        <v>51395543.274300002</v>
      </c>
      <c r="M17" s="579">
        <v>3867871.5504000001</v>
      </c>
      <c r="N17" s="579">
        <v>309493.94569999998</v>
      </c>
      <c r="O17" s="579">
        <v>4946003.5188999996</v>
      </c>
      <c r="P17" s="579">
        <v>3192993.0320000001</v>
      </c>
      <c r="Q17" s="579">
        <v>5067301.6939000003</v>
      </c>
      <c r="R17" s="579">
        <v>4259548.1124</v>
      </c>
      <c r="S17" s="579"/>
      <c r="T17" s="579"/>
      <c r="U17" s="472"/>
    </row>
    <row r="18" spans="1:21">
      <c r="A18" s="484" t="s">
        <v>655</v>
      </c>
      <c r="B18" s="484" t="s">
        <v>656</v>
      </c>
      <c r="C18" s="600">
        <v>951547119.852</v>
      </c>
      <c r="D18" s="579">
        <v>802896292.5625</v>
      </c>
      <c r="E18" s="579">
        <v>4410127.9557999996</v>
      </c>
      <c r="F18" s="579"/>
      <c r="G18" s="579">
        <v>97360605.512799993</v>
      </c>
      <c r="H18" s="579">
        <v>4499982.1475999998</v>
      </c>
      <c r="I18" s="579">
        <v>3950227.1376999998</v>
      </c>
      <c r="J18" s="579">
        <v>728678.86129999999</v>
      </c>
      <c r="K18" s="579">
        <v>804930.96100000001</v>
      </c>
      <c r="L18" s="579">
        <v>51290221.776699997</v>
      </c>
      <c r="M18" s="579">
        <v>3867871.5504000001</v>
      </c>
      <c r="N18" s="579">
        <v>309493.94569999998</v>
      </c>
      <c r="O18" s="579">
        <v>4946003.5188999996</v>
      </c>
      <c r="P18" s="579">
        <v>3192993.0320000001</v>
      </c>
      <c r="Q18" s="579">
        <v>5067301.6939000003</v>
      </c>
      <c r="R18" s="579">
        <v>4259548.1124</v>
      </c>
      <c r="S18" s="579"/>
      <c r="T18" s="579"/>
      <c r="U18" s="472"/>
    </row>
    <row r="19" spans="1:21">
      <c r="A19" s="485" t="s">
        <v>657</v>
      </c>
      <c r="B19" s="485" t="s">
        <v>658</v>
      </c>
      <c r="C19" s="601">
        <v>1870833313.9913001</v>
      </c>
      <c r="D19" s="579">
        <v>1694906969.1828001</v>
      </c>
      <c r="E19" s="579">
        <v>7449391.3974000001</v>
      </c>
      <c r="F19" s="579"/>
      <c r="G19" s="579">
        <v>109500641.6574</v>
      </c>
      <c r="H19" s="579">
        <v>5608082.5543999998</v>
      </c>
      <c r="I19" s="579">
        <v>7744396.1979999999</v>
      </c>
      <c r="J19" s="579">
        <v>984881.67949999997</v>
      </c>
      <c r="K19" s="579">
        <v>755727.86730000004</v>
      </c>
      <c r="L19" s="579">
        <v>66425703.151100002</v>
      </c>
      <c r="M19" s="579">
        <v>7266266.4060000004</v>
      </c>
      <c r="N19" s="579">
        <v>535027.84219999996</v>
      </c>
      <c r="O19" s="579">
        <v>8265699.2737999996</v>
      </c>
      <c r="P19" s="579">
        <v>4677338.5631999997</v>
      </c>
      <c r="Q19" s="579">
        <v>7497107.3662999999</v>
      </c>
      <c r="R19" s="579">
        <v>6209163.8724999996</v>
      </c>
      <c r="S19" s="579"/>
      <c r="T19" s="579"/>
      <c r="U19" s="472"/>
    </row>
    <row r="20" spans="1:21">
      <c r="A20" s="484" t="s">
        <v>659</v>
      </c>
      <c r="B20" s="484" t="s">
        <v>656</v>
      </c>
      <c r="C20" s="600">
        <v>1859278588.0211999</v>
      </c>
      <c r="D20" s="579">
        <v>1685051359.6926999</v>
      </c>
      <c r="E20" s="579">
        <v>7449391.3974000001</v>
      </c>
      <c r="F20" s="579"/>
      <c r="G20" s="579">
        <v>108336887.86650001</v>
      </c>
      <c r="H20" s="579">
        <v>5589928.1144000003</v>
      </c>
      <c r="I20" s="579">
        <v>7744396.1979999999</v>
      </c>
      <c r="J20" s="579">
        <v>984881.67949999997</v>
      </c>
      <c r="K20" s="579">
        <v>755727.86730000004</v>
      </c>
      <c r="L20" s="579">
        <v>65890340.461999997</v>
      </c>
      <c r="M20" s="579">
        <v>6998320.9084000001</v>
      </c>
      <c r="N20" s="579">
        <v>535027.84219999996</v>
      </c>
      <c r="O20" s="579">
        <v>8265699.2737999996</v>
      </c>
      <c r="P20" s="579">
        <v>4677338.5631999997</v>
      </c>
      <c r="Q20" s="579">
        <v>7309995.1699000001</v>
      </c>
      <c r="R20" s="579">
        <v>6209163.8724999996</v>
      </c>
      <c r="S20" s="579"/>
      <c r="T20" s="579"/>
      <c r="U20" s="472"/>
    </row>
    <row r="21" spans="1:21">
      <c r="A21" s="486">
        <v>1.4</v>
      </c>
      <c r="B21" s="487" t="s">
        <v>660</v>
      </c>
      <c r="C21" s="602">
        <v>7473622</v>
      </c>
      <c r="D21" s="579">
        <v>5580487</v>
      </c>
      <c r="E21" s="579">
        <v>89393</v>
      </c>
      <c r="F21" s="579"/>
      <c r="G21" s="579">
        <v>1616069</v>
      </c>
      <c r="H21" s="579"/>
      <c r="I21" s="579">
        <v>32126</v>
      </c>
      <c r="J21" s="579"/>
      <c r="K21" s="579"/>
      <c r="L21" s="579">
        <v>277066</v>
      </c>
      <c r="M21" s="579">
        <v>41759</v>
      </c>
      <c r="N21" s="579"/>
      <c r="O21" s="579"/>
      <c r="P21" s="579">
        <v>65387</v>
      </c>
      <c r="Q21" s="579">
        <v>115764</v>
      </c>
      <c r="R21" s="579">
        <v>54156</v>
      </c>
      <c r="S21" s="579"/>
      <c r="T21" s="579"/>
      <c r="U21" s="472"/>
    </row>
    <row r="22" spans="1:21">
      <c r="A22" s="486">
        <v>1.5</v>
      </c>
      <c r="B22" s="487" t="s">
        <v>661</v>
      </c>
      <c r="C22" s="602">
        <v>929280</v>
      </c>
      <c r="D22" s="579">
        <v>929280</v>
      </c>
      <c r="E22" s="579"/>
      <c r="F22" s="579"/>
      <c r="G22" s="579"/>
      <c r="H22" s="579"/>
      <c r="I22" s="579"/>
      <c r="J22" s="579"/>
      <c r="K22" s="579"/>
      <c r="L22" s="579"/>
      <c r="M22" s="579"/>
      <c r="N22" s="579"/>
      <c r="O22" s="579"/>
      <c r="P22" s="579"/>
      <c r="Q22" s="579"/>
      <c r="R22" s="579"/>
      <c r="S22" s="579"/>
      <c r="T22" s="579"/>
      <c r="U22" s="47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3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selection activeCell="C7" sqref="C7:O33"/>
    </sheetView>
  </sheetViews>
  <sheetFormatPr defaultColWidth="9.140625" defaultRowHeight="12.75"/>
  <cols>
    <col min="1" max="1" width="11.85546875" style="469" bestFit="1" customWidth="1"/>
    <col min="2" max="2" width="55.7109375" style="469" bestFit="1" customWidth="1"/>
    <col min="3" max="3" width="16.5703125" style="469" bestFit="1" customWidth="1"/>
    <col min="4" max="4" width="18" style="469" bestFit="1" customWidth="1"/>
    <col min="5" max="5" width="15.140625" style="469" bestFit="1" customWidth="1"/>
    <col min="6" max="6" width="16.28515625" style="511" bestFit="1" customWidth="1"/>
    <col min="7" max="7" width="13.42578125" style="511" bestFit="1" customWidth="1"/>
    <col min="8" max="8" width="11.85546875" style="469" bestFit="1" customWidth="1"/>
    <col min="9" max="9" width="14.85546875" style="469" bestFit="1" customWidth="1"/>
    <col min="10" max="10" width="14.85546875" style="511" bestFit="1" customWidth="1"/>
    <col min="11" max="11" width="14.140625" style="511" bestFit="1" customWidth="1"/>
    <col min="12" max="12" width="16.28515625" style="511" bestFit="1" customWidth="1"/>
    <col min="13" max="13" width="13.28515625" style="511" bestFit="1" customWidth="1"/>
    <col min="14" max="14" width="11.85546875" style="511" bestFit="1" customWidth="1"/>
    <col min="15" max="15" width="13.28515625" style="469" customWidth="1"/>
    <col min="16" max="16384" width="9.140625" style="469"/>
  </cols>
  <sheetData>
    <row r="1" spans="1:15" ht="13.5">
      <c r="A1" s="460" t="s">
        <v>30</v>
      </c>
      <c r="B1" s="551" t="str">
        <f>'Info '!C2</f>
        <v>JSC "BasisBank"</v>
      </c>
      <c r="F1" s="469"/>
      <c r="G1" s="469"/>
      <c r="J1" s="469"/>
      <c r="K1" s="469"/>
      <c r="L1" s="469"/>
      <c r="M1" s="469"/>
      <c r="N1" s="469"/>
    </row>
    <row r="2" spans="1:15" ht="13.5">
      <c r="A2" s="461" t="s">
        <v>31</v>
      </c>
      <c r="B2" s="576">
        <f>'1. key ratios '!B2</f>
        <v>44561</v>
      </c>
      <c r="F2" s="469"/>
      <c r="G2" s="469"/>
      <c r="J2" s="469"/>
      <c r="K2" s="469"/>
      <c r="L2" s="469"/>
      <c r="M2" s="469"/>
      <c r="N2" s="469"/>
    </row>
    <row r="3" spans="1:15">
      <c r="A3" s="462" t="s">
        <v>662</v>
      </c>
      <c r="F3" s="469"/>
      <c r="G3" s="469"/>
      <c r="J3" s="469"/>
      <c r="K3" s="469"/>
      <c r="L3" s="469"/>
      <c r="M3" s="469"/>
      <c r="N3" s="469"/>
    </row>
    <row r="4" spans="1:15">
      <c r="F4" s="469"/>
      <c r="G4" s="469"/>
      <c r="J4" s="469"/>
      <c r="K4" s="469"/>
      <c r="L4" s="469"/>
      <c r="M4" s="469"/>
      <c r="N4" s="469"/>
    </row>
    <row r="5" spans="1:15" ht="46.5" customHeight="1">
      <c r="A5" s="672" t="s">
        <v>688</v>
      </c>
      <c r="B5" s="673"/>
      <c r="C5" s="702" t="s">
        <v>663</v>
      </c>
      <c r="D5" s="714"/>
      <c r="E5" s="714"/>
      <c r="F5" s="714"/>
      <c r="G5" s="714"/>
      <c r="H5" s="703"/>
      <c r="I5" s="702" t="s">
        <v>664</v>
      </c>
      <c r="J5" s="715"/>
      <c r="K5" s="715"/>
      <c r="L5" s="715"/>
      <c r="M5" s="715"/>
      <c r="N5" s="716"/>
      <c r="O5" s="717" t="s">
        <v>665</v>
      </c>
    </row>
    <row r="6" spans="1:15" ht="75" customHeight="1">
      <c r="A6" s="676"/>
      <c r="B6" s="677"/>
      <c r="C6" s="488"/>
      <c r="D6" s="584" t="s">
        <v>666</v>
      </c>
      <c r="E6" s="584" t="s">
        <v>667</v>
      </c>
      <c r="F6" s="584" t="s">
        <v>668</v>
      </c>
      <c r="G6" s="584" t="s">
        <v>669</v>
      </c>
      <c r="H6" s="584" t="s">
        <v>670</v>
      </c>
      <c r="I6" s="530"/>
      <c r="J6" s="584" t="s">
        <v>666</v>
      </c>
      <c r="K6" s="584" t="s">
        <v>667</v>
      </c>
      <c r="L6" s="584" t="s">
        <v>668</v>
      </c>
      <c r="M6" s="584" t="s">
        <v>669</v>
      </c>
      <c r="N6" s="584" t="s">
        <v>670</v>
      </c>
      <c r="O6" s="718"/>
    </row>
    <row r="7" spans="1:15">
      <c r="A7" s="466">
        <v>1</v>
      </c>
      <c r="B7" s="470" t="s">
        <v>691</v>
      </c>
      <c r="C7" s="579">
        <v>87499596.974999994</v>
      </c>
      <c r="D7" s="579">
        <v>86015023.255799994</v>
      </c>
      <c r="E7" s="579">
        <v>442167.99310000002</v>
      </c>
      <c r="F7" s="579">
        <v>885648.35</v>
      </c>
      <c r="G7" s="579">
        <v>135308.85</v>
      </c>
      <c r="H7" s="579">
        <v>21448.526099999999</v>
      </c>
      <c r="I7" s="579">
        <v>2116722.0594000001</v>
      </c>
      <c r="J7" s="579">
        <v>1717707.774</v>
      </c>
      <c r="K7" s="579">
        <v>44216.779300000002</v>
      </c>
      <c r="L7" s="579">
        <v>265694.52</v>
      </c>
      <c r="M7" s="579">
        <v>67654.460000000006</v>
      </c>
      <c r="N7" s="579">
        <v>21448.526099999999</v>
      </c>
      <c r="O7" s="466"/>
    </row>
    <row r="8" spans="1:15">
      <c r="A8" s="466">
        <v>2</v>
      </c>
      <c r="B8" s="470" t="s">
        <v>561</v>
      </c>
      <c r="C8" s="603">
        <v>94804292.377100006</v>
      </c>
      <c r="D8" s="579">
        <v>91559276.783399999</v>
      </c>
      <c r="E8" s="579">
        <v>1826240.9855</v>
      </c>
      <c r="F8" s="604">
        <v>1392808.193</v>
      </c>
      <c r="G8" s="604">
        <v>2947.55</v>
      </c>
      <c r="H8" s="579">
        <v>23018.8652</v>
      </c>
      <c r="I8" s="579">
        <v>2065999.0129</v>
      </c>
      <c r="J8" s="604">
        <v>1441039.8059</v>
      </c>
      <c r="K8" s="604">
        <v>182624.11559999999</v>
      </c>
      <c r="L8" s="604">
        <v>417842.4362</v>
      </c>
      <c r="M8" s="604">
        <v>1473.79</v>
      </c>
      <c r="N8" s="604">
        <v>23018.8652</v>
      </c>
      <c r="O8" s="466"/>
    </row>
    <row r="9" spans="1:15">
      <c r="A9" s="466">
        <v>3</v>
      </c>
      <c r="B9" s="470" t="s">
        <v>562</v>
      </c>
      <c r="C9" s="603">
        <v>394917.48200000002</v>
      </c>
      <c r="D9" s="579">
        <v>243553.32</v>
      </c>
      <c r="E9" s="579"/>
      <c r="F9" s="605">
        <v>151364.16200000001</v>
      </c>
      <c r="G9" s="605"/>
      <c r="H9" s="579"/>
      <c r="I9" s="579">
        <v>50280.306199999999</v>
      </c>
      <c r="J9" s="605">
        <v>4871.07</v>
      </c>
      <c r="K9" s="605"/>
      <c r="L9" s="605">
        <v>45409.236199999999</v>
      </c>
      <c r="M9" s="605"/>
      <c r="N9" s="605"/>
      <c r="O9" s="466"/>
    </row>
    <row r="10" spans="1:15">
      <c r="A10" s="466">
        <v>4</v>
      </c>
      <c r="B10" s="470" t="s">
        <v>692</v>
      </c>
      <c r="C10" s="603">
        <v>97708844.435399994</v>
      </c>
      <c r="D10" s="579">
        <v>84658947.014899999</v>
      </c>
      <c r="E10" s="579">
        <v>6064071.6240999997</v>
      </c>
      <c r="F10" s="605">
        <v>4563997.8891000003</v>
      </c>
      <c r="G10" s="605">
        <v>2421412.8473</v>
      </c>
      <c r="H10" s="579">
        <v>415.06</v>
      </c>
      <c r="I10" s="579">
        <v>4879572.1623999998</v>
      </c>
      <c r="J10" s="605">
        <v>1692844.2050000001</v>
      </c>
      <c r="K10" s="605">
        <v>606407.14450000005</v>
      </c>
      <c r="L10" s="605">
        <v>1369199.3296999999</v>
      </c>
      <c r="M10" s="605">
        <v>1210706.4232000001</v>
      </c>
      <c r="N10" s="605">
        <v>415.06</v>
      </c>
      <c r="O10" s="466"/>
    </row>
    <row r="11" spans="1:15">
      <c r="A11" s="466">
        <v>5</v>
      </c>
      <c r="B11" s="470" t="s">
        <v>563</v>
      </c>
      <c r="C11" s="603">
        <v>140682920.10389999</v>
      </c>
      <c r="D11" s="579">
        <v>129167272.61929999</v>
      </c>
      <c r="E11" s="579">
        <v>9421302.9561999999</v>
      </c>
      <c r="F11" s="605">
        <v>2094330.4983999999</v>
      </c>
      <c r="G11" s="605"/>
      <c r="H11" s="579">
        <v>14.03</v>
      </c>
      <c r="I11" s="579">
        <v>4137971.2099000001</v>
      </c>
      <c r="J11" s="605">
        <v>2567527.9199000001</v>
      </c>
      <c r="K11" s="605">
        <v>942130.23540000001</v>
      </c>
      <c r="L11" s="605">
        <v>628299.0246</v>
      </c>
      <c r="M11" s="605"/>
      <c r="N11" s="605">
        <v>14.03</v>
      </c>
      <c r="O11" s="466"/>
    </row>
    <row r="12" spans="1:15">
      <c r="A12" s="466">
        <v>6</v>
      </c>
      <c r="B12" s="470" t="s">
        <v>564</v>
      </c>
      <c r="C12" s="603">
        <v>57798488.547399998</v>
      </c>
      <c r="D12" s="579">
        <v>52047219.867399998</v>
      </c>
      <c r="E12" s="579">
        <v>3028924.84</v>
      </c>
      <c r="F12" s="605">
        <v>2707431.31</v>
      </c>
      <c r="G12" s="605">
        <v>111.48</v>
      </c>
      <c r="H12" s="579">
        <v>14801.05</v>
      </c>
      <c r="I12" s="579">
        <v>2130027.6916999999</v>
      </c>
      <c r="J12" s="605">
        <v>1000049.0587000001</v>
      </c>
      <c r="K12" s="605">
        <v>302892.45299999998</v>
      </c>
      <c r="L12" s="605">
        <v>812229.39</v>
      </c>
      <c r="M12" s="605">
        <v>55.74</v>
      </c>
      <c r="N12" s="605">
        <v>14801.05</v>
      </c>
      <c r="O12" s="466"/>
    </row>
    <row r="13" spans="1:15">
      <c r="A13" s="466">
        <v>7</v>
      </c>
      <c r="B13" s="470" t="s">
        <v>565</v>
      </c>
      <c r="C13" s="603">
        <v>27150784.367800001</v>
      </c>
      <c r="D13" s="579">
        <v>21967766.856699999</v>
      </c>
      <c r="E13" s="579">
        <v>4580459.5588999996</v>
      </c>
      <c r="F13" s="605">
        <v>602537.67220000003</v>
      </c>
      <c r="G13" s="605"/>
      <c r="H13" s="579">
        <v>20.28</v>
      </c>
      <c r="I13" s="579">
        <v>1078182.6991999999</v>
      </c>
      <c r="J13" s="605">
        <v>439355.28039999999</v>
      </c>
      <c r="K13" s="605">
        <v>458045.85580000002</v>
      </c>
      <c r="L13" s="605">
        <v>180761.283</v>
      </c>
      <c r="M13" s="605"/>
      <c r="N13" s="605">
        <v>20.28</v>
      </c>
      <c r="O13" s="466"/>
    </row>
    <row r="14" spans="1:15">
      <c r="A14" s="466">
        <v>8</v>
      </c>
      <c r="B14" s="470" t="s">
        <v>566</v>
      </c>
      <c r="C14" s="603">
        <v>65866658.867799997</v>
      </c>
      <c r="D14" s="579">
        <v>64558974.376199998</v>
      </c>
      <c r="E14" s="579">
        <v>582201.72050000005</v>
      </c>
      <c r="F14" s="605">
        <v>719467.19669999997</v>
      </c>
      <c r="G14" s="605">
        <v>101.78</v>
      </c>
      <c r="H14" s="579">
        <v>5913.7943999999998</v>
      </c>
      <c r="I14" s="579">
        <v>1553338.9950999999</v>
      </c>
      <c r="J14" s="605">
        <v>1273314.0490999999</v>
      </c>
      <c r="K14" s="605">
        <v>58220.145199999999</v>
      </c>
      <c r="L14" s="605">
        <v>215840.1164</v>
      </c>
      <c r="M14" s="605">
        <v>50.89</v>
      </c>
      <c r="N14" s="605">
        <v>5913.7943999999998</v>
      </c>
      <c r="O14" s="466"/>
    </row>
    <row r="15" spans="1:15">
      <c r="A15" s="466">
        <v>9</v>
      </c>
      <c r="B15" s="470" t="s">
        <v>567</v>
      </c>
      <c r="C15" s="603">
        <v>47588252.051399998</v>
      </c>
      <c r="D15" s="579">
        <v>17632306.574299999</v>
      </c>
      <c r="E15" s="579">
        <v>23341918.266600002</v>
      </c>
      <c r="F15" s="605">
        <v>6606664.0904999999</v>
      </c>
      <c r="G15" s="605"/>
      <c r="H15" s="579">
        <v>7363.12</v>
      </c>
      <c r="I15" s="579">
        <v>4674909.5011</v>
      </c>
      <c r="J15" s="605">
        <v>351355.36290000001</v>
      </c>
      <c r="K15" s="605">
        <v>2334191.7951000002</v>
      </c>
      <c r="L15" s="605">
        <v>1981999.2231000001</v>
      </c>
      <c r="M15" s="605"/>
      <c r="N15" s="605">
        <v>7363.12</v>
      </c>
      <c r="O15" s="466"/>
    </row>
    <row r="16" spans="1:15">
      <c r="A16" s="466">
        <v>10</v>
      </c>
      <c r="B16" s="470" t="s">
        <v>568</v>
      </c>
      <c r="C16" s="603">
        <v>5359185.8095000004</v>
      </c>
      <c r="D16" s="579">
        <v>4751863.8652999997</v>
      </c>
      <c r="E16" s="579">
        <v>351367.84</v>
      </c>
      <c r="F16" s="605">
        <v>255954.1042</v>
      </c>
      <c r="G16" s="605"/>
      <c r="H16" s="579"/>
      <c r="I16" s="579">
        <v>206960.16320000001</v>
      </c>
      <c r="J16" s="605">
        <v>95037.196400000001</v>
      </c>
      <c r="K16" s="605">
        <v>35136.78</v>
      </c>
      <c r="L16" s="605">
        <v>76786.186799999996</v>
      </c>
      <c r="M16" s="605"/>
      <c r="N16" s="605"/>
      <c r="O16" s="466"/>
    </row>
    <row r="17" spans="1:15">
      <c r="A17" s="466">
        <v>11</v>
      </c>
      <c r="B17" s="470" t="s">
        <v>569</v>
      </c>
      <c r="C17" s="603">
        <v>964268.56</v>
      </c>
      <c r="D17" s="579">
        <v>944264.52</v>
      </c>
      <c r="E17" s="579"/>
      <c r="F17" s="605">
        <v>20004.04</v>
      </c>
      <c r="G17" s="605"/>
      <c r="H17" s="579"/>
      <c r="I17" s="579">
        <v>24886.49</v>
      </c>
      <c r="J17" s="605">
        <v>18885.28</v>
      </c>
      <c r="K17" s="605"/>
      <c r="L17" s="605">
        <v>6001.21</v>
      </c>
      <c r="M17" s="605"/>
      <c r="N17" s="605"/>
      <c r="O17" s="466"/>
    </row>
    <row r="18" spans="1:15">
      <c r="A18" s="466">
        <v>12</v>
      </c>
      <c r="B18" s="470" t="s">
        <v>570</v>
      </c>
      <c r="C18" s="603">
        <v>54695377.386600003</v>
      </c>
      <c r="D18" s="579">
        <v>54229740.601800002</v>
      </c>
      <c r="E18" s="579">
        <v>301155.01</v>
      </c>
      <c r="F18" s="605">
        <v>157317.8248</v>
      </c>
      <c r="G18" s="605">
        <v>7126.74</v>
      </c>
      <c r="H18" s="579">
        <v>37.21</v>
      </c>
      <c r="I18" s="579">
        <v>1165505.9495999999</v>
      </c>
      <c r="J18" s="605">
        <v>1084594.5227999999</v>
      </c>
      <c r="K18" s="605">
        <v>30115.51</v>
      </c>
      <c r="L18" s="605">
        <v>47195.326800000003</v>
      </c>
      <c r="M18" s="605">
        <v>3563.38</v>
      </c>
      <c r="N18" s="605">
        <v>37.21</v>
      </c>
      <c r="O18" s="466"/>
    </row>
    <row r="19" spans="1:15">
      <c r="A19" s="466">
        <v>13</v>
      </c>
      <c r="B19" s="470" t="s">
        <v>571</v>
      </c>
      <c r="C19" s="603">
        <v>9563081.5648999996</v>
      </c>
      <c r="D19" s="579">
        <v>9016654.4778000005</v>
      </c>
      <c r="E19" s="579">
        <v>367989.28090000001</v>
      </c>
      <c r="F19" s="605">
        <v>155807.978</v>
      </c>
      <c r="G19" s="605">
        <v>21642.799999999999</v>
      </c>
      <c r="H19" s="579">
        <v>987.02819999999997</v>
      </c>
      <c r="I19" s="579">
        <v>267185.1888</v>
      </c>
      <c r="J19" s="605">
        <v>171835.48749999999</v>
      </c>
      <c r="K19" s="605">
        <v>36798.911599999999</v>
      </c>
      <c r="L19" s="605">
        <v>46742.361499999999</v>
      </c>
      <c r="M19" s="605">
        <v>10821.4</v>
      </c>
      <c r="N19" s="605">
        <v>987.02819999999997</v>
      </c>
      <c r="O19" s="466"/>
    </row>
    <row r="20" spans="1:15">
      <c r="A20" s="466">
        <v>14</v>
      </c>
      <c r="B20" s="470" t="s">
        <v>572</v>
      </c>
      <c r="C20" s="603">
        <v>111799313.97040001</v>
      </c>
      <c r="D20" s="579">
        <v>79358467.159099996</v>
      </c>
      <c r="E20" s="579">
        <v>19667580.6461</v>
      </c>
      <c r="F20" s="605">
        <v>12773191.7152</v>
      </c>
      <c r="G20" s="605"/>
      <c r="H20" s="579">
        <v>74.45</v>
      </c>
      <c r="I20" s="579">
        <v>7381621.159</v>
      </c>
      <c r="J20" s="605">
        <v>1582831.9338</v>
      </c>
      <c r="K20" s="605">
        <v>1966757.4722</v>
      </c>
      <c r="L20" s="605">
        <v>3831957.3029999998</v>
      </c>
      <c r="M20" s="605"/>
      <c r="N20" s="605">
        <v>74.45</v>
      </c>
      <c r="O20" s="466"/>
    </row>
    <row r="21" spans="1:15">
      <c r="A21" s="466">
        <v>15</v>
      </c>
      <c r="B21" s="470" t="s">
        <v>573</v>
      </c>
      <c r="C21" s="603">
        <v>34098956.771399997</v>
      </c>
      <c r="D21" s="579">
        <v>10140799.627900001</v>
      </c>
      <c r="E21" s="579">
        <v>4303009.4314000001</v>
      </c>
      <c r="F21" s="605">
        <v>19619451.093600001</v>
      </c>
      <c r="G21" s="605">
        <v>35696.618499999997</v>
      </c>
      <c r="H21" s="579"/>
      <c r="I21" s="579">
        <v>6525225.8243000004</v>
      </c>
      <c r="J21" s="605">
        <v>191241.61720000001</v>
      </c>
      <c r="K21" s="605">
        <v>430300.9081</v>
      </c>
      <c r="L21" s="605">
        <v>5885835.0207000002</v>
      </c>
      <c r="M21" s="605">
        <v>17848.278300000002</v>
      </c>
      <c r="N21" s="605"/>
      <c r="O21" s="466"/>
    </row>
    <row r="22" spans="1:15">
      <c r="A22" s="466">
        <v>16</v>
      </c>
      <c r="B22" s="470" t="s">
        <v>574</v>
      </c>
      <c r="C22" s="603">
        <v>25404650.626899999</v>
      </c>
      <c r="D22" s="579">
        <v>16594916.050000001</v>
      </c>
      <c r="E22" s="579">
        <v>8623718.4000000004</v>
      </c>
      <c r="F22" s="605">
        <v>186016.17689999999</v>
      </c>
      <c r="G22" s="605"/>
      <c r="H22" s="579"/>
      <c r="I22" s="579">
        <v>1210660.0038000001</v>
      </c>
      <c r="J22" s="605">
        <v>292483.32</v>
      </c>
      <c r="K22" s="605">
        <v>862371.83999999997</v>
      </c>
      <c r="L22" s="605">
        <v>55804.843800000002</v>
      </c>
      <c r="M22" s="605"/>
      <c r="N22" s="605"/>
      <c r="O22" s="466"/>
    </row>
    <row r="23" spans="1:15">
      <c r="A23" s="466">
        <v>17</v>
      </c>
      <c r="B23" s="470" t="s">
        <v>695</v>
      </c>
      <c r="C23" s="603">
        <v>4181087.9076</v>
      </c>
      <c r="D23" s="579">
        <v>4609.7700000000004</v>
      </c>
      <c r="E23" s="579">
        <v>4176478.1376</v>
      </c>
      <c r="F23" s="605"/>
      <c r="G23" s="605"/>
      <c r="H23" s="579"/>
      <c r="I23" s="579">
        <v>417739.99369999999</v>
      </c>
      <c r="J23" s="605">
        <v>92.195400000000006</v>
      </c>
      <c r="K23" s="605">
        <v>417647.79830000002</v>
      </c>
      <c r="L23" s="605"/>
      <c r="M23" s="605"/>
      <c r="N23" s="605"/>
      <c r="O23" s="466"/>
    </row>
    <row r="24" spans="1:15">
      <c r="A24" s="466">
        <v>18</v>
      </c>
      <c r="B24" s="470" t="s">
        <v>575</v>
      </c>
      <c r="C24" s="603">
        <v>54621515.176700003</v>
      </c>
      <c r="D24" s="579">
        <v>49488403.165100001</v>
      </c>
      <c r="E24" s="579">
        <v>5060672.66</v>
      </c>
      <c r="F24" s="605">
        <v>68272.631599999993</v>
      </c>
      <c r="G24" s="605"/>
      <c r="H24" s="579">
        <v>4166.72</v>
      </c>
      <c r="I24" s="579">
        <v>1520483.8189000001</v>
      </c>
      <c r="J24" s="605">
        <v>989768.07739999995</v>
      </c>
      <c r="K24" s="605">
        <v>506067.26</v>
      </c>
      <c r="L24" s="605">
        <v>20481.761500000001</v>
      </c>
      <c r="M24" s="605"/>
      <c r="N24" s="605">
        <v>4166.72</v>
      </c>
      <c r="O24" s="466"/>
    </row>
    <row r="25" spans="1:15">
      <c r="A25" s="466">
        <v>19</v>
      </c>
      <c r="B25" s="470" t="s">
        <v>576</v>
      </c>
      <c r="C25" s="603">
        <v>8576421.7751000002</v>
      </c>
      <c r="D25" s="579">
        <v>8351497.7907999996</v>
      </c>
      <c r="E25" s="579">
        <v>224923.98430000001</v>
      </c>
      <c r="F25" s="605"/>
      <c r="G25" s="605"/>
      <c r="H25" s="579"/>
      <c r="I25" s="579">
        <v>189522.005</v>
      </c>
      <c r="J25" s="605">
        <v>167029.74280000001</v>
      </c>
      <c r="K25" s="605">
        <v>22492.262200000001</v>
      </c>
      <c r="L25" s="605"/>
      <c r="M25" s="605"/>
      <c r="N25" s="605"/>
      <c r="O25" s="466"/>
    </row>
    <row r="26" spans="1:15">
      <c r="A26" s="466">
        <v>20</v>
      </c>
      <c r="B26" s="470" t="s">
        <v>694</v>
      </c>
      <c r="C26" s="603">
        <v>63214257.7557</v>
      </c>
      <c r="D26" s="579">
        <v>61762451.807099998</v>
      </c>
      <c r="E26" s="579">
        <v>1177505.3785999999</v>
      </c>
      <c r="F26" s="605">
        <v>212316.17</v>
      </c>
      <c r="G26" s="605">
        <v>34246.99</v>
      </c>
      <c r="H26" s="579">
        <v>27737.41</v>
      </c>
      <c r="I26" s="579">
        <v>1409848.7737</v>
      </c>
      <c r="J26" s="605">
        <v>1183542.5145</v>
      </c>
      <c r="K26" s="605">
        <v>117750.4792</v>
      </c>
      <c r="L26" s="605">
        <v>63694.86</v>
      </c>
      <c r="M26" s="605">
        <v>17123.509999999998</v>
      </c>
      <c r="N26" s="605">
        <v>27737.41</v>
      </c>
      <c r="O26" s="466"/>
    </row>
    <row r="27" spans="1:15">
      <c r="A27" s="466">
        <v>21</v>
      </c>
      <c r="B27" s="470" t="s">
        <v>577</v>
      </c>
      <c r="C27" s="603">
        <v>22589025.474599998</v>
      </c>
      <c r="D27" s="579">
        <v>22582175.364599999</v>
      </c>
      <c r="E27" s="579">
        <v>5251.41</v>
      </c>
      <c r="F27" s="605">
        <v>1575.79</v>
      </c>
      <c r="G27" s="605"/>
      <c r="H27" s="579">
        <v>22.91</v>
      </c>
      <c r="I27" s="579">
        <v>452319.4056</v>
      </c>
      <c r="J27" s="605">
        <v>451298.61560000002</v>
      </c>
      <c r="K27" s="605">
        <v>525.14</v>
      </c>
      <c r="L27" s="605">
        <v>472.74</v>
      </c>
      <c r="M27" s="605"/>
      <c r="N27" s="605">
        <v>22.91</v>
      </c>
      <c r="O27" s="466"/>
    </row>
    <row r="28" spans="1:15">
      <c r="A28" s="466">
        <v>22</v>
      </c>
      <c r="B28" s="470" t="s">
        <v>578</v>
      </c>
      <c r="C28" s="603">
        <v>3857019.5115999999</v>
      </c>
      <c r="D28" s="579">
        <v>3569920.2884</v>
      </c>
      <c r="E28" s="579">
        <v>94069.32</v>
      </c>
      <c r="F28" s="605">
        <v>189125.47320000001</v>
      </c>
      <c r="G28" s="605">
        <v>3900</v>
      </c>
      <c r="H28" s="579">
        <v>4.43</v>
      </c>
      <c r="I28" s="579">
        <v>139497.34640000001</v>
      </c>
      <c r="J28" s="605">
        <v>71398.343599999993</v>
      </c>
      <c r="K28" s="605">
        <v>9406.94</v>
      </c>
      <c r="L28" s="605">
        <v>56737.632799999999</v>
      </c>
      <c r="M28" s="605">
        <v>1950</v>
      </c>
      <c r="N28" s="605">
        <v>4.43</v>
      </c>
      <c r="O28" s="466"/>
    </row>
    <row r="29" spans="1:15">
      <c r="A29" s="466">
        <v>23</v>
      </c>
      <c r="B29" s="470" t="s">
        <v>579</v>
      </c>
      <c r="C29" s="603">
        <v>122168337.9509</v>
      </c>
      <c r="D29" s="579">
        <v>114302454.68520001</v>
      </c>
      <c r="E29" s="579">
        <v>1948059.8936000001</v>
      </c>
      <c r="F29" s="605">
        <v>5774108.7909000004</v>
      </c>
      <c r="G29" s="605">
        <v>117340.31</v>
      </c>
      <c r="H29" s="579">
        <v>26374.271199999999</v>
      </c>
      <c r="I29" s="579">
        <v>4238356.4584999997</v>
      </c>
      <c r="J29" s="605">
        <v>2226273.4155000001</v>
      </c>
      <c r="K29" s="605">
        <v>194806.00219999999</v>
      </c>
      <c r="L29" s="605">
        <v>1732232.5196</v>
      </c>
      <c r="M29" s="605">
        <v>58670.25</v>
      </c>
      <c r="N29" s="605">
        <v>26374.271199999999</v>
      </c>
      <c r="O29" s="466"/>
    </row>
    <row r="30" spans="1:15">
      <c r="A30" s="466">
        <v>24</v>
      </c>
      <c r="B30" s="470" t="s">
        <v>693</v>
      </c>
      <c r="C30" s="603">
        <v>62699117.693000004</v>
      </c>
      <c r="D30" s="579">
        <v>57667949.791000001</v>
      </c>
      <c r="E30" s="579">
        <v>2140139.6</v>
      </c>
      <c r="F30" s="605">
        <v>2615126.8309999998</v>
      </c>
      <c r="G30" s="605">
        <v>273676.80099999998</v>
      </c>
      <c r="H30" s="579">
        <v>2224.67</v>
      </c>
      <c r="I30" s="579">
        <v>2252123.3202</v>
      </c>
      <c r="J30" s="605">
        <v>1124858.3803000001</v>
      </c>
      <c r="K30" s="605">
        <v>203663.97</v>
      </c>
      <c r="L30" s="605">
        <v>784537.93039999995</v>
      </c>
      <c r="M30" s="605">
        <v>136838.3695</v>
      </c>
      <c r="N30" s="605">
        <v>2224.67</v>
      </c>
      <c r="O30" s="466"/>
    </row>
    <row r="31" spans="1:15">
      <c r="A31" s="466">
        <v>25</v>
      </c>
      <c r="B31" s="470" t="s">
        <v>580</v>
      </c>
      <c r="C31" s="603">
        <v>41556274.241899997</v>
      </c>
      <c r="D31" s="579">
        <v>37659883.278300002</v>
      </c>
      <c r="E31" s="579">
        <v>2555610.6332999999</v>
      </c>
      <c r="F31" s="605">
        <v>1258765.6100000001</v>
      </c>
      <c r="G31" s="605">
        <v>48819.15</v>
      </c>
      <c r="H31" s="579">
        <v>33195.570299999999</v>
      </c>
      <c r="I31" s="579">
        <v>1400309.9724000001</v>
      </c>
      <c r="J31" s="605">
        <v>709514.13439999998</v>
      </c>
      <c r="K31" s="605">
        <v>255561.06830000001</v>
      </c>
      <c r="L31" s="605">
        <v>377629.59940000001</v>
      </c>
      <c r="M31" s="605">
        <v>24409.599999999999</v>
      </c>
      <c r="N31" s="605">
        <v>33195.570299999999</v>
      </c>
      <c r="O31" s="466"/>
    </row>
    <row r="32" spans="1:15">
      <c r="A32" s="466">
        <v>26</v>
      </c>
      <c r="B32" s="470" t="s">
        <v>690</v>
      </c>
      <c r="C32" s="603">
        <v>9841764.1071000006</v>
      </c>
      <c r="D32" s="579">
        <v>6724479.3496000003</v>
      </c>
      <c r="E32" s="579">
        <v>1633198.0988</v>
      </c>
      <c r="F32" s="605">
        <v>1334062.6425000001</v>
      </c>
      <c r="G32" s="605">
        <v>20474.710800000001</v>
      </c>
      <c r="H32" s="579">
        <v>129549.3054</v>
      </c>
      <c r="I32" s="579">
        <v>837812.90110000002</v>
      </c>
      <c r="J32" s="605">
        <v>134488.07490000001</v>
      </c>
      <c r="K32" s="605">
        <v>163319.58549999999</v>
      </c>
      <c r="L32" s="605">
        <v>400218.48239999998</v>
      </c>
      <c r="M32" s="605">
        <v>10237.4529</v>
      </c>
      <c r="N32" s="605">
        <v>129549.3054</v>
      </c>
      <c r="O32" s="466"/>
    </row>
    <row r="33" spans="1:15">
      <c r="A33" s="466">
        <v>27</v>
      </c>
      <c r="B33" s="490" t="s">
        <v>106</v>
      </c>
      <c r="C33" s="606">
        <v>1254684411.4916999</v>
      </c>
      <c r="D33" s="578">
        <v>1085000872.2599998</v>
      </c>
      <c r="E33" s="578">
        <v>101918017.66950001</v>
      </c>
      <c r="F33" s="607">
        <v>64345346.233800001</v>
      </c>
      <c r="G33" s="607">
        <v>3122806.6275999998</v>
      </c>
      <c r="H33" s="578">
        <v>297368.70079999999</v>
      </c>
      <c r="I33" s="578">
        <v>52327062.412099987</v>
      </c>
      <c r="J33" s="607">
        <v>20983237.378000002</v>
      </c>
      <c r="K33" s="607">
        <v>10181450.4515</v>
      </c>
      <c r="L33" s="607">
        <v>19303602.337899998</v>
      </c>
      <c r="M33" s="607">
        <v>1561403.5438999997</v>
      </c>
      <c r="N33" s="607">
        <v>297368.70079999999</v>
      </c>
      <c r="O33" s="471"/>
    </row>
    <row r="34" spans="1:15">
      <c r="A34" s="472"/>
      <c r="B34" s="472"/>
      <c r="C34" s="472"/>
      <c r="D34" s="472"/>
      <c r="E34" s="472"/>
      <c r="H34" s="472"/>
      <c r="I34" s="472"/>
      <c r="O34" s="472"/>
    </row>
    <row r="35" spans="1:15">
      <c r="A35" s="472"/>
      <c r="B35" s="503"/>
      <c r="C35" s="503"/>
      <c r="D35" s="472"/>
      <c r="E35" s="472"/>
      <c r="H35" s="472"/>
      <c r="I35" s="472"/>
      <c r="O35" s="472"/>
    </row>
    <row r="36" spans="1:15">
      <c r="A36" s="472"/>
      <c r="B36" s="472"/>
      <c r="C36" s="472"/>
      <c r="D36" s="472"/>
      <c r="E36" s="472"/>
      <c r="H36" s="472"/>
      <c r="I36" s="472"/>
      <c r="O36" s="472"/>
    </row>
    <row r="37" spans="1:15">
      <c r="A37" s="472"/>
      <c r="B37" s="472"/>
      <c r="C37" s="472"/>
      <c r="D37" s="472"/>
      <c r="E37" s="472"/>
      <c r="H37" s="472"/>
      <c r="I37" s="472"/>
      <c r="O37" s="472"/>
    </row>
    <row r="38" spans="1:15">
      <c r="A38" s="472"/>
      <c r="B38" s="472"/>
      <c r="C38" s="472"/>
      <c r="D38" s="472"/>
      <c r="E38" s="472"/>
      <c r="H38" s="472"/>
      <c r="I38" s="472"/>
      <c r="O38" s="472"/>
    </row>
    <row r="39" spans="1:15">
      <c r="A39" s="472"/>
      <c r="B39" s="472"/>
      <c r="C39" s="472"/>
      <c r="D39" s="472"/>
      <c r="E39" s="472"/>
      <c r="H39" s="472"/>
      <c r="I39" s="472"/>
      <c r="O39" s="472"/>
    </row>
    <row r="40" spans="1:15">
      <c r="A40" s="472"/>
      <c r="B40" s="472"/>
      <c r="C40" s="472"/>
      <c r="D40" s="472"/>
      <c r="E40" s="472"/>
      <c r="H40" s="472"/>
      <c r="I40" s="472"/>
      <c r="O40" s="472"/>
    </row>
    <row r="41" spans="1:15">
      <c r="A41" s="504"/>
      <c r="B41" s="504"/>
      <c r="C41" s="504"/>
      <c r="D41" s="472"/>
      <c r="E41" s="472"/>
      <c r="H41" s="472"/>
      <c r="I41" s="472"/>
      <c r="O41" s="472"/>
    </row>
    <row r="42" spans="1:15">
      <c r="A42" s="504"/>
      <c r="B42" s="504"/>
      <c r="C42" s="504"/>
      <c r="D42" s="472"/>
      <c r="E42" s="472"/>
      <c r="H42" s="472"/>
      <c r="I42" s="472"/>
      <c r="O42" s="472"/>
    </row>
    <row r="43" spans="1:15">
      <c r="A43" s="472"/>
      <c r="B43" s="472"/>
      <c r="C43" s="472"/>
      <c r="D43" s="472"/>
      <c r="E43" s="472"/>
      <c r="H43" s="472"/>
      <c r="I43" s="472"/>
      <c r="O43" s="472"/>
    </row>
    <row r="44" spans="1:15">
      <c r="A44" s="472"/>
      <c r="B44" s="472"/>
      <c r="C44" s="472"/>
      <c r="D44" s="472"/>
      <c r="E44" s="472"/>
      <c r="H44" s="472"/>
      <c r="I44" s="472"/>
      <c r="O44" s="472"/>
    </row>
    <row r="45" spans="1:15">
      <c r="A45" s="472"/>
      <c r="B45" s="472"/>
      <c r="C45" s="472"/>
      <c r="D45" s="472"/>
      <c r="E45" s="472"/>
      <c r="H45" s="472"/>
      <c r="I45" s="472"/>
      <c r="O45" s="472"/>
    </row>
    <row r="46" spans="1:15">
      <c r="A46" s="472"/>
      <c r="B46" s="472"/>
      <c r="C46" s="472"/>
      <c r="D46" s="472"/>
      <c r="E46" s="472"/>
      <c r="H46" s="472"/>
      <c r="I46" s="472"/>
      <c r="O46" s="47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7109375" defaultRowHeight="12"/>
  <cols>
    <col min="1" max="1" width="11.85546875" style="512" bestFit="1" customWidth="1"/>
    <col min="2" max="2" width="41" style="512" bestFit="1" customWidth="1"/>
    <col min="3" max="3" width="17.140625" style="512" bestFit="1" customWidth="1"/>
    <col min="4" max="4" width="22.42578125" style="512" bestFit="1" customWidth="1"/>
    <col min="5" max="5" width="22.28515625" style="512" bestFit="1" customWidth="1"/>
    <col min="6" max="6" width="20.140625" style="512" bestFit="1" customWidth="1"/>
    <col min="7" max="7" width="20.85546875" style="512" bestFit="1" customWidth="1"/>
    <col min="8" max="8" width="23.42578125" style="512" bestFit="1" customWidth="1"/>
    <col min="9" max="9" width="22.140625" style="512" customWidth="1"/>
    <col min="10" max="10" width="19.140625" style="512" bestFit="1" customWidth="1"/>
    <col min="11" max="11" width="17.85546875" style="512" bestFit="1" customWidth="1"/>
    <col min="12" max="16384" width="8.7109375" style="512"/>
  </cols>
  <sheetData>
    <row r="1" spans="1:11" s="469" customFormat="1" ht="13.5">
      <c r="A1" s="460" t="s">
        <v>30</v>
      </c>
      <c r="B1" s="551" t="str">
        <f>'Info '!C2</f>
        <v>JSC "BasisBank"</v>
      </c>
    </row>
    <row r="2" spans="1:11" s="469" customFormat="1" ht="13.5">
      <c r="A2" s="461" t="s">
        <v>31</v>
      </c>
      <c r="B2" s="576">
        <f>'1. key ratios '!B2</f>
        <v>44561</v>
      </c>
    </row>
    <row r="3" spans="1:11" s="469" customFormat="1" ht="12.75">
      <c r="A3" s="462" t="s">
        <v>671</v>
      </c>
    </row>
    <row r="4" spans="1:11">
      <c r="C4" s="513" t="s">
        <v>0</v>
      </c>
      <c r="D4" s="513" t="s">
        <v>1</v>
      </c>
      <c r="E4" s="513" t="s">
        <v>2</v>
      </c>
      <c r="F4" s="513" t="s">
        <v>3</v>
      </c>
      <c r="G4" s="513" t="s">
        <v>4</v>
      </c>
      <c r="H4" s="513" t="s">
        <v>5</v>
      </c>
      <c r="I4" s="513" t="s">
        <v>8</v>
      </c>
      <c r="J4" s="513" t="s">
        <v>9</v>
      </c>
      <c r="K4" s="513" t="s">
        <v>10</v>
      </c>
    </row>
    <row r="5" spans="1:11" ht="105" customHeight="1">
      <c r="A5" s="719" t="s">
        <v>672</v>
      </c>
      <c r="B5" s="720"/>
      <c r="C5" s="493" t="s">
        <v>673</v>
      </c>
      <c r="D5" s="493" t="s">
        <v>674</v>
      </c>
      <c r="E5" s="493" t="s">
        <v>675</v>
      </c>
      <c r="F5" s="514" t="s">
        <v>676</v>
      </c>
      <c r="G5" s="493" t="s">
        <v>677</v>
      </c>
      <c r="H5" s="493" t="s">
        <v>678</v>
      </c>
      <c r="I5" s="493" t="s">
        <v>679</v>
      </c>
      <c r="J5" s="493" t="s">
        <v>680</v>
      </c>
      <c r="K5" s="493" t="s">
        <v>681</v>
      </c>
    </row>
    <row r="6" spans="1:11" ht="12.75">
      <c r="A6" s="466">
        <v>1</v>
      </c>
      <c r="B6" s="466" t="s">
        <v>627</v>
      </c>
      <c r="C6" s="579">
        <v>36658809.559600003</v>
      </c>
      <c r="D6" s="579">
        <v>2468861.4449999998</v>
      </c>
      <c r="E6" s="579">
        <v>820864</v>
      </c>
      <c r="F6" s="579"/>
      <c r="G6" s="579">
        <v>944433131.25230002</v>
      </c>
      <c r="H6" s="579">
        <v>8183827.9847999997</v>
      </c>
      <c r="I6" s="579">
        <v>66855051.875699997</v>
      </c>
      <c r="J6" s="579">
        <v>35839342.847099997</v>
      </c>
      <c r="K6" s="579">
        <v>159424522.52720001</v>
      </c>
    </row>
    <row r="7" spans="1:11" ht="12.75">
      <c r="A7" s="466">
        <v>2</v>
      </c>
      <c r="B7" s="466" t="s">
        <v>682</v>
      </c>
      <c r="C7" s="579"/>
      <c r="D7" s="579"/>
      <c r="E7" s="579"/>
      <c r="F7" s="579"/>
      <c r="G7" s="579"/>
      <c r="H7" s="579"/>
      <c r="I7" s="579"/>
      <c r="J7" s="579"/>
      <c r="K7" s="579"/>
    </row>
    <row r="8" spans="1:11" ht="12.75">
      <c r="A8" s="466">
        <v>3</v>
      </c>
      <c r="B8" s="466" t="s">
        <v>635</v>
      </c>
      <c r="C8" s="579">
        <v>18122353.914299998</v>
      </c>
      <c r="D8" s="579">
        <v>13450</v>
      </c>
      <c r="E8" s="579">
        <v>13866504.2382</v>
      </c>
      <c r="F8" s="579"/>
      <c r="G8" s="579">
        <v>139484732.34220001</v>
      </c>
      <c r="H8" s="579"/>
      <c r="I8" s="579">
        <v>34988905.175999999</v>
      </c>
      <c r="J8" s="579">
        <v>8280795.8064000001</v>
      </c>
      <c r="K8" s="579">
        <v>38409473.447899997</v>
      </c>
    </row>
    <row r="9" spans="1:11" ht="12.75">
      <c r="A9" s="466">
        <v>4</v>
      </c>
      <c r="B9" s="491" t="s">
        <v>683</v>
      </c>
      <c r="C9" s="579">
        <v>0.45</v>
      </c>
      <c r="D9" s="579">
        <v>219919.7463</v>
      </c>
      <c r="E9" s="579">
        <v>0</v>
      </c>
      <c r="F9" s="579"/>
      <c r="G9" s="579">
        <v>51070301.580399998</v>
      </c>
      <c r="H9" s="579">
        <v>1076004.0014</v>
      </c>
      <c r="I9" s="579">
        <v>3021867.9547999999</v>
      </c>
      <c r="J9" s="579">
        <v>11267657.0022</v>
      </c>
      <c r="K9" s="579">
        <v>1109770.8271000001</v>
      </c>
    </row>
    <row r="10" spans="1:11" ht="12.75">
      <c r="A10" s="466">
        <v>5</v>
      </c>
      <c r="B10" s="491" t="s">
        <v>684</v>
      </c>
      <c r="C10" s="579"/>
      <c r="D10" s="579"/>
      <c r="E10" s="579"/>
      <c r="F10" s="579"/>
      <c r="G10" s="579"/>
      <c r="H10" s="579"/>
      <c r="I10" s="579"/>
      <c r="J10" s="579"/>
      <c r="K10" s="579"/>
    </row>
    <row r="11" spans="1:11" ht="12.75">
      <c r="A11" s="466">
        <v>6</v>
      </c>
      <c r="B11" s="491" t="s">
        <v>685</v>
      </c>
      <c r="C11" s="579"/>
      <c r="D11" s="579"/>
      <c r="E11" s="579"/>
      <c r="F11" s="579"/>
      <c r="G11" s="579"/>
      <c r="H11" s="579"/>
      <c r="I11" s="579"/>
      <c r="J11" s="579"/>
      <c r="K11" s="57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3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J29" sqref="J29"/>
    </sheetView>
  </sheetViews>
  <sheetFormatPr defaultRowHeight="15"/>
  <cols>
    <col min="1" max="1" width="10" bestFit="1" customWidth="1"/>
    <col min="2" max="2" width="67.85546875" customWidth="1"/>
    <col min="3" max="3" width="14.42578125" bestFit="1" customWidth="1"/>
    <col min="4" max="4" width="14.140625" bestFit="1" customWidth="1"/>
    <col min="5" max="6" width="12.5703125" bestFit="1" customWidth="1"/>
    <col min="7" max="7" width="10.85546875" bestFit="1" customWidth="1"/>
    <col min="8" max="8" width="11.140625" bestFit="1" customWidth="1"/>
    <col min="9" max="9" width="12.5703125" bestFit="1" customWidth="1"/>
    <col min="10" max="10" width="12.28515625" bestFit="1" customWidth="1"/>
    <col min="11" max="11" width="11.140625" bestFit="1" customWidth="1"/>
    <col min="12" max="12" width="12.5703125" bestFit="1" customWidth="1"/>
    <col min="13" max="14" width="11.85546875" customWidth="1"/>
    <col min="15" max="15" width="12.5703125" bestFit="1" customWidth="1"/>
    <col min="16" max="16" width="17.85546875" customWidth="1"/>
    <col min="17" max="17" width="16.140625" customWidth="1"/>
    <col min="18" max="19" width="17.5703125" customWidth="1"/>
  </cols>
  <sheetData>
    <row r="1" spans="1:19">
      <c r="A1" s="460" t="s">
        <v>30</v>
      </c>
      <c r="B1" s="551" t="str">
        <f>'Info '!C2</f>
        <v>JSC "BasisBank"</v>
      </c>
    </row>
    <row r="2" spans="1:19">
      <c r="A2" s="461" t="s">
        <v>31</v>
      </c>
      <c r="B2" s="576">
        <f>'1. key ratios '!B2</f>
        <v>44561</v>
      </c>
    </row>
    <row r="3" spans="1:19">
      <c r="A3" s="462" t="s">
        <v>708</v>
      </c>
      <c r="B3" s="469"/>
    </row>
    <row r="4" spans="1:19">
      <c r="A4" s="462"/>
      <c r="B4" s="469"/>
    </row>
    <row r="5" spans="1:19">
      <c r="A5" s="723" t="s">
        <v>709</v>
      </c>
      <c r="B5" s="723"/>
      <c r="C5" s="721" t="s">
        <v>728</v>
      </c>
      <c r="D5" s="721"/>
      <c r="E5" s="721"/>
      <c r="F5" s="721"/>
      <c r="G5" s="721"/>
      <c r="H5" s="721"/>
      <c r="I5" s="721" t="s">
        <v>730</v>
      </c>
      <c r="J5" s="721"/>
      <c r="K5" s="721"/>
      <c r="L5" s="721"/>
      <c r="M5" s="721"/>
      <c r="N5" s="722"/>
      <c r="O5" s="724" t="s">
        <v>710</v>
      </c>
      <c r="P5" s="724" t="s">
        <v>724</v>
      </c>
      <c r="Q5" s="724" t="s">
        <v>725</v>
      </c>
      <c r="R5" s="724" t="s">
        <v>729</v>
      </c>
      <c r="S5" s="724" t="s">
        <v>726</v>
      </c>
    </row>
    <row r="6" spans="1:19" ht="61.5" customHeight="1">
      <c r="A6" s="723"/>
      <c r="B6" s="723"/>
      <c r="C6" s="526"/>
      <c r="D6" s="525" t="s">
        <v>666</v>
      </c>
      <c r="E6" s="525" t="s">
        <v>667</v>
      </c>
      <c r="F6" s="525" t="s">
        <v>668</v>
      </c>
      <c r="G6" s="525" t="s">
        <v>669</v>
      </c>
      <c r="H6" s="525" t="s">
        <v>670</v>
      </c>
      <c r="I6" s="526"/>
      <c r="J6" s="525" t="s">
        <v>666</v>
      </c>
      <c r="K6" s="525" t="s">
        <v>667</v>
      </c>
      <c r="L6" s="525" t="s">
        <v>668</v>
      </c>
      <c r="M6" s="525" t="s">
        <v>669</v>
      </c>
      <c r="N6" s="527" t="s">
        <v>670</v>
      </c>
      <c r="O6" s="724"/>
      <c r="P6" s="724"/>
      <c r="Q6" s="724"/>
      <c r="R6" s="724"/>
      <c r="S6" s="724"/>
    </row>
    <row r="7" spans="1:19">
      <c r="A7" s="517">
        <v>1</v>
      </c>
      <c r="B7" s="520" t="s">
        <v>718</v>
      </c>
      <c r="C7" s="608"/>
      <c r="D7" s="608"/>
      <c r="E7" s="608"/>
      <c r="F7" s="608"/>
      <c r="G7" s="608"/>
      <c r="H7" s="608"/>
      <c r="I7" s="608"/>
      <c r="J7" s="608"/>
      <c r="K7" s="608"/>
      <c r="L7" s="608"/>
      <c r="M7" s="608"/>
      <c r="N7" s="608"/>
      <c r="O7" s="609"/>
      <c r="P7" s="768"/>
      <c r="Q7" s="768"/>
      <c r="R7" s="768"/>
      <c r="S7" s="768"/>
    </row>
    <row r="8" spans="1:19">
      <c r="A8" s="517">
        <v>2</v>
      </c>
      <c r="B8" s="521" t="s">
        <v>717</v>
      </c>
      <c r="C8" s="608">
        <v>68175797.6074</v>
      </c>
      <c r="D8" s="608">
        <v>63661811.987899996</v>
      </c>
      <c r="E8" s="608">
        <v>2443735.1966999997</v>
      </c>
      <c r="F8" s="608">
        <v>1591341.7828000002</v>
      </c>
      <c r="G8" s="608">
        <v>365137.72</v>
      </c>
      <c r="H8" s="608">
        <v>113770.92</v>
      </c>
      <c r="I8" s="608">
        <v>2245928.2714000004</v>
      </c>
      <c r="J8" s="608">
        <v>1227812.4042000002</v>
      </c>
      <c r="K8" s="608">
        <v>244373.53840000002</v>
      </c>
      <c r="L8" s="608">
        <v>477402.4388</v>
      </c>
      <c r="M8" s="608">
        <v>182568.97</v>
      </c>
      <c r="N8" s="608">
        <v>113770.92</v>
      </c>
      <c r="O8" s="609">
        <v>7161</v>
      </c>
      <c r="P8" s="768">
        <v>0.14129284144767953</v>
      </c>
      <c r="Q8" s="768">
        <v>0.14171640028531951</v>
      </c>
      <c r="R8" s="768">
        <v>0.14590420000000001</v>
      </c>
      <c r="S8" s="768">
        <v>57.034452100000003</v>
      </c>
    </row>
    <row r="9" spans="1:19">
      <c r="A9" s="517">
        <v>3</v>
      </c>
      <c r="B9" s="521" t="s">
        <v>716</v>
      </c>
      <c r="C9" s="608">
        <v>0</v>
      </c>
      <c r="D9" s="608">
        <v>0</v>
      </c>
      <c r="E9" s="608">
        <v>0</v>
      </c>
      <c r="F9" s="608">
        <v>0</v>
      </c>
      <c r="G9" s="608">
        <v>0</v>
      </c>
      <c r="H9" s="608">
        <v>0</v>
      </c>
      <c r="I9" s="608">
        <v>0</v>
      </c>
      <c r="J9" s="608">
        <v>0</v>
      </c>
      <c r="K9" s="608">
        <v>0</v>
      </c>
      <c r="L9" s="608">
        <v>0</v>
      </c>
      <c r="M9" s="608">
        <v>0</v>
      </c>
      <c r="N9" s="608">
        <v>0</v>
      </c>
      <c r="O9" s="609"/>
      <c r="P9" s="768"/>
      <c r="Q9" s="768"/>
      <c r="R9" s="768"/>
      <c r="S9" s="768"/>
    </row>
    <row r="10" spans="1:19">
      <c r="A10" s="517">
        <v>4</v>
      </c>
      <c r="B10" s="521" t="s">
        <v>715</v>
      </c>
      <c r="C10" s="608">
        <v>124967.89</v>
      </c>
      <c r="D10" s="608">
        <v>124967.89</v>
      </c>
      <c r="E10" s="608">
        <v>0</v>
      </c>
      <c r="F10" s="608">
        <v>0</v>
      </c>
      <c r="G10" s="608">
        <v>0</v>
      </c>
      <c r="H10" s="608">
        <v>0</v>
      </c>
      <c r="I10" s="608">
        <v>2499.36</v>
      </c>
      <c r="J10" s="608">
        <v>2499.36</v>
      </c>
      <c r="K10" s="608">
        <v>0</v>
      </c>
      <c r="L10" s="608">
        <v>0</v>
      </c>
      <c r="M10" s="608">
        <v>0</v>
      </c>
      <c r="N10" s="608">
        <v>0</v>
      </c>
      <c r="O10" s="609">
        <v>41</v>
      </c>
      <c r="P10" s="768">
        <v>9.7536943044399995E-3</v>
      </c>
      <c r="Q10" s="768">
        <v>1.063263962114E-2</v>
      </c>
      <c r="R10" s="768">
        <v>1.4972299999999999E-2</v>
      </c>
      <c r="S10" s="768">
        <v>16.830567200000001</v>
      </c>
    </row>
    <row r="11" spans="1:19">
      <c r="A11" s="517">
        <v>5</v>
      </c>
      <c r="B11" s="521" t="s">
        <v>714</v>
      </c>
      <c r="C11" s="608">
        <v>179236.027</v>
      </c>
      <c r="D11" s="608">
        <v>146513.0857</v>
      </c>
      <c r="E11" s="608">
        <v>0</v>
      </c>
      <c r="F11" s="608">
        <v>0</v>
      </c>
      <c r="G11" s="608">
        <v>0</v>
      </c>
      <c r="H11" s="608">
        <v>32722.941299999999</v>
      </c>
      <c r="I11" s="608">
        <v>35653.203000000001</v>
      </c>
      <c r="J11" s="608">
        <v>2930.2617</v>
      </c>
      <c r="K11" s="608">
        <v>0</v>
      </c>
      <c r="L11" s="608">
        <v>0</v>
      </c>
      <c r="M11" s="608">
        <v>0</v>
      </c>
      <c r="N11" s="608">
        <v>32722.941299999999</v>
      </c>
      <c r="O11" s="609">
        <v>188</v>
      </c>
      <c r="P11" s="768">
        <v>0.14339418405243001</v>
      </c>
      <c r="Q11" s="768">
        <v>0.15431973106557997</v>
      </c>
      <c r="R11" s="768">
        <v>0.15854219999999999</v>
      </c>
      <c r="S11" s="768">
        <v>11.9290775</v>
      </c>
    </row>
    <row r="12" spans="1:19">
      <c r="A12" s="517">
        <v>6</v>
      </c>
      <c r="B12" s="521" t="s">
        <v>713</v>
      </c>
      <c r="C12" s="608">
        <v>2476826.3473</v>
      </c>
      <c r="D12" s="608">
        <v>2262651.0556000001</v>
      </c>
      <c r="E12" s="608">
        <v>0</v>
      </c>
      <c r="F12" s="608">
        <v>47127.941400000003</v>
      </c>
      <c r="G12" s="608">
        <v>45872.230800000005</v>
      </c>
      <c r="H12" s="608">
        <v>121175.1195</v>
      </c>
      <c r="I12" s="608">
        <v>203502.83309999999</v>
      </c>
      <c r="J12" s="608">
        <v>45253.017800000001</v>
      </c>
      <c r="K12" s="608">
        <v>0</v>
      </c>
      <c r="L12" s="608">
        <v>14138.382899999999</v>
      </c>
      <c r="M12" s="608">
        <v>22936.312900000001</v>
      </c>
      <c r="N12" s="608">
        <v>121175.1195</v>
      </c>
      <c r="O12" s="609">
        <v>6983</v>
      </c>
      <c r="P12" s="768">
        <v>0.15311077506160026</v>
      </c>
      <c r="Q12" s="768">
        <v>0.16581324143101853</v>
      </c>
      <c r="R12" s="768">
        <v>0.16144800000000001</v>
      </c>
      <c r="S12" s="768">
        <v>11.589088</v>
      </c>
    </row>
    <row r="13" spans="1:19">
      <c r="A13" s="517">
        <v>7</v>
      </c>
      <c r="B13" s="521" t="s">
        <v>712</v>
      </c>
      <c r="C13" s="608">
        <v>172822371.11289999</v>
      </c>
      <c r="D13" s="608">
        <v>159778608.7577</v>
      </c>
      <c r="E13" s="608">
        <v>6696985.7779000001</v>
      </c>
      <c r="F13" s="608">
        <v>6329214.9508999996</v>
      </c>
      <c r="G13" s="608">
        <v>17561.626400000001</v>
      </c>
      <c r="H13" s="608">
        <v>0</v>
      </c>
      <c r="I13" s="608">
        <v>5762453.4512</v>
      </c>
      <c r="J13" s="608">
        <v>3185210.3313000002</v>
      </c>
      <c r="K13" s="608">
        <v>669698.34000000008</v>
      </c>
      <c r="L13" s="608">
        <v>1898763.9822</v>
      </c>
      <c r="M13" s="608">
        <v>8780.7976999999992</v>
      </c>
      <c r="N13" s="608">
        <v>0</v>
      </c>
      <c r="O13" s="609">
        <v>2657</v>
      </c>
      <c r="P13" s="768">
        <v>9.7228999999999996E-2</v>
      </c>
      <c r="Q13" s="768">
        <v>9.8157999999999995E-2</v>
      </c>
      <c r="R13" s="768">
        <v>0.1051513</v>
      </c>
      <c r="S13" s="768">
        <v>107.7518094</v>
      </c>
    </row>
    <row r="14" spans="1:19">
      <c r="A14" s="528">
        <v>7.1</v>
      </c>
      <c r="B14" s="522" t="s">
        <v>721</v>
      </c>
      <c r="C14" s="608">
        <v>124397346.33909999</v>
      </c>
      <c r="D14" s="608">
        <v>114090048.8504</v>
      </c>
      <c r="E14" s="608">
        <v>5620398.4698999999</v>
      </c>
      <c r="F14" s="608">
        <v>4669337.3924000002</v>
      </c>
      <c r="G14" s="608">
        <v>17561.626400000001</v>
      </c>
      <c r="H14" s="608">
        <v>0</v>
      </c>
      <c r="I14" s="608">
        <v>4247799.7225000001</v>
      </c>
      <c r="J14" s="608">
        <v>2276178.4169999999</v>
      </c>
      <c r="K14" s="608">
        <v>562039.68770000001</v>
      </c>
      <c r="L14" s="608">
        <v>1400800.8200999999</v>
      </c>
      <c r="M14" s="608">
        <v>8780.7976999999992</v>
      </c>
      <c r="N14" s="608">
        <v>0</v>
      </c>
      <c r="O14" s="609">
        <v>1789</v>
      </c>
      <c r="P14" s="768">
        <v>9.0718842756329965E-2</v>
      </c>
      <c r="Q14" s="768">
        <v>9.1839185605849957E-2</v>
      </c>
      <c r="R14" s="768">
        <v>0.1018833</v>
      </c>
      <c r="S14" s="768">
        <v>109.95804269999999</v>
      </c>
    </row>
    <row r="15" spans="1:19">
      <c r="A15" s="528">
        <v>7.2</v>
      </c>
      <c r="B15" s="522" t="s">
        <v>723</v>
      </c>
      <c r="C15" s="608">
        <v>32956040.967699997</v>
      </c>
      <c r="D15" s="608">
        <v>30786415.041899998</v>
      </c>
      <c r="E15" s="608">
        <v>887022.68189999997</v>
      </c>
      <c r="F15" s="608">
        <v>1282603.2439000001</v>
      </c>
      <c r="G15" s="608">
        <v>0</v>
      </c>
      <c r="H15" s="608">
        <v>0</v>
      </c>
      <c r="I15" s="608">
        <v>1084472.9606999999</v>
      </c>
      <c r="J15" s="608">
        <v>610989.82799999998</v>
      </c>
      <c r="K15" s="608">
        <v>88702.186099999992</v>
      </c>
      <c r="L15" s="608">
        <v>384780.94659999997</v>
      </c>
      <c r="M15" s="608">
        <v>0</v>
      </c>
      <c r="N15" s="608">
        <v>0</v>
      </c>
      <c r="O15" s="609">
        <v>438</v>
      </c>
      <c r="P15" s="768">
        <v>0.11181095706605003</v>
      </c>
      <c r="Q15" s="768">
        <v>0.11235492671482004</v>
      </c>
      <c r="R15" s="768">
        <v>0.1148053</v>
      </c>
      <c r="S15" s="768">
        <v>107.9634552</v>
      </c>
    </row>
    <row r="16" spans="1:19">
      <c r="A16" s="528">
        <v>7.3</v>
      </c>
      <c r="B16" s="522" t="s">
        <v>720</v>
      </c>
      <c r="C16" s="608">
        <v>15468983.8061</v>
      </c>
      <c r="D16" s="608">
        <v>14902144.8654</v>
      </c>
      <c r="E16" s="608">
        <v>189564.62609999999</v>
      </c>
      <c r="F16" s="608">
        <v>377274.31460000004</v>
      </c>
      <c r="G16" s="608">
        <v>0</v>
      </c>
      <c r="H16" s="608">
        <v>0</v>
      </c>
      <c r="I16" s="608">
        <v>430180.76800000004</v>
      </c>
      <c r="J16" s="608">
        <v>298042.08630000002</v>
      </c>
      <c r="K16" s="608">
        <v>18956.466199999999</v>
      </c>
      <c r="L16" s="608">
        <v>113182.21550000001</v>
      </c>
      <c r="M16" s="608">
        <v>0</v>
      </c>
      <c r="N16" s="608">
        <v>0</v>
      </c>
      <c r="O16" s="609">
        <v>430</v>
      </c>
      <c r="P16" s="768">
        <v>0.11419359272214999</v>
      </c>
      <c r="Q16" s="768">
        <v>0.11419359272214999</v>
      </c>
      <c r="R16" s="768">
        <v>0.1108642</v>
      </c>
      <c r="S16" s="768">
        <v>89.558980099999999</v>
      </c>
    </row>
    <row r="17" spans="1:19">
      <c r="A17" s="517">
        <v>8</v>
      </c>
      <c r="B17" s="521" t="s">
        <v>719</v>
      </c>
      <c r="C17" s="608">
        <v>0</v>
      </c>
      <c r="D17" s="608">
        <v>0</v>
      </c>
      <c r="E17" s="608">
        <v>0</v>
      </c>
      <c r="F17" s="608">
        <v>0</v>
      </c>
      <c r="G17" s="608">
        <v>0</v>
      </c>
      <c r="H17" s="608">
        <v>0</v>
      </c>
      <c r="I17" s="608">
        <v>0</v>
      </c>
      <c r="J17" s="608">
        <v>0</v>
      </c>
      <c r="K17" s="608">
        <v>0</v>
      </c>
      <c r="L17" s="608">
        <v>0</v>
      </c>
      <c r="M17" s="608">
        <v>0</v>
      </c>
      <c r="N17" s="608">
        <v>0</v>
      </c>
      <c r="O17" s="609">
        <v>0</v>
      </c>
      <c r="P17" s="768"/>
      <c r="Q17" s="768"/>
      <c r="R17" s="768"/>
      <c r="S17" s="768"/>
    </row>
    <row r="18" spans="1:19">
      <c r="A18" s="518">
        <v>9</v>
      </c>
      <c r="B18" s="523" t="s">
        <v>711</v>
      </c>
      <c r="C18" s="610">
        <v>5587.06</v>
      </c>
      <c r="D18" s="610">
        <v>5587.06</v>
      </c>
      <c r="E18" s="610">
        <v>0</v>
      </c>
      <c r="F18" s="610">
        <v>0</v>
      </c>
      <c r="G18" s="610">
        <v>0</v>
      </c>
      <c r="H18" s="610">
        <v>0</v>
      </c>
      <c r="I18" s="610">
        <v>3.93</v>
      </c>
      <c r="J18" s="610">
        <v>3.93</v>
      </c>
      <c r="K18" s="610">
        <v>0</v>
      </c>
      <c r="L18" s="610">
        <v>0</v>
      </c>
      <c r="M18" s="610">
        <v>0</v>
      </c>
      <c r="N18" s="610">
        <v>0</v>
      </c>
      <c r="O18" s="611">
        <v>4</v>
      </c>
      <c r="P18" s="769"/>
      <c r="Q18" s="769"/>
      <c r="R18" s="769">
        <v>0.1751759</v>
      </c>
      <c r="S18" s="769">
        <v>4.5235184000000004</v>
      </c>
    </row>
    <row r="19" spans="1:19">
      <c r="A19" s="519">
        <v>10</v>
      </c>
      <c r="B19" s="524" t="s">
        <v>722</v>
      </c>
      <c r="C19" s="608">
        <v>243784786.04459998</v>
      </c>
      <c r="D19" s="608">
        <v>225980139.8369</v>
      </c>
      <c r="E19" s="608">
        <v>9140720.9746000003</v>
      </c>
      <c r="F19" s="608">
        <v>7967684.6750999996</v>
      </c>
      <c r="G19" s="608">
        <v>428571.5772</v>
      </c>
      <c r="H19" s="608">
        <v>267668.98080000002</v>
      </c>
      <c r="I19" s="608">
        <v>8250041.0487000002</v>
      </c>
      <c r="J19" s="608">
        <v>4463709.3049999997</v>
      </c>
      <c r="K19" s="608">
        <v>914071.87840000005</v>
      </c>
      <c r="L19" s="608">
        <v>2390304.8039000002</v>
      </c>
      <c r="M19" s="608">
        <v>214286.08059999999</v>
      </c>
      <c r="N19" s="608">
        <v>267668.98080000002</v>
      </c>
      <c r="O19" s="609">
        <v>17034</v>
      </c>
      <c r="P19" s="768">
        <v>0.11923446845121877</v>
      </c>
      <c r="Q19" s="768">
        <v>0.12163784189605031</v>
      </c>
      <c r="R19" s="768">
        <v>0.1171147</v>
      </c>
      <c r="S19" s="768">
        <v>92.471985900000007</v>
      </c>
    </row>
    <row r="20" spans="1:19" ht="25.5">
      <c r="A20" s="528">
        <v>10.1</v>
      </c>
      <c r="B20" s="522" t="s">
        <v>727</v>
      </c>
      <c r="C20" s="608"/>
      <c r="D20" s="608"/>
      <c r="E20" s="608"/>
      <c r="F20" s="608"/>
      <c r="G20" s="608"/>
      <c r="H20" s="608"/>
      <c r="I20" s="608"/>
      <c r="J20" s="608"/>
      <c r="K20" s="608"/>
      <c r="L20" s="608"/>
      <c r="M20" s="608"/>
      <c r="N20" s="608"/>
      <c r="O20" s="609"/>
      <c r="P20" s="768"/>
      <c r="Q20" s="768"/>
      <c r="R20" s="768"/>
      <c r="S20" s="768"/>
    </row>
  </sheetData>
  <mergeCells count="8">
    <mergeCell ref="C5:H5"/>
    <mergeCell ref="I5:N5"/>
    <mergeCell ref="A5:B6"/>
    <mergeCell ref="S5:S6"/>
    <mergeCell ref="R5:R6"/>
    <mergeCell ref="Q5:Q6"/>
    <mergeCell ref="P5:P6"/>
    <mergeCell ref="O5:O6"/>
  </mergeCells>
  <pageMargins left="0.7" right="0.7" top="0.75" bottom="0.75" header="0.3" footer="0.3"/>
  <pageSetup paperSize="9"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85" zoomScaleNormal="85"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42578125" style="4" bestFit="1" customWidth="1"/>
    <col min="2" max="2" width="55.140625" style="4" bestFit="1" customWidth="1"/>
    <col min="3" max="3" width="13.7109375" style="4" bestFit="1" customWidth="1"/>
    <col min="4" max="4" width="14.140625" style="4" bestFit="1" customWidth="1"/>
    <col min="5" max="5" width="14.42578125" style="4" customWidth="1"/>
    <col min="6" max="6" width="14" style="4" bestFit="1" customWidth="1"/>
    <col min="7" max="7" width="14.7109375" style="4" bestFit="1" customWidth="1"/>
    <col min="8" max="8" width="14.42578125" style="4" customWidth="1"/>
    <col min="9" max="9" width="9.140625" style="5"/>
    <col min="10" max="10" width="9.42578125" style="5" bestFit="1" customWidth="1"/>
    <col min="11" max="16384" width="9.140625" style="5"/>
  </cols>
  <sheetData>
    <row r="1" spans="1:21">
      <c r="A1" s="2" t="s">
        <v>30</v>
      </c>
      <c r="B1" s="535" t="str">
        <f>'Info '!C2</f>
        <v>JSC "BasisBank"</v>
      </c>
    </row>
    <row r="2" spans="1:21">
      <c r="A2" s="2" t="s">
        <v>31</v>
      </c>
      <c r="B2" s="536">
        <f>'1. key ratios '!B2</f>
        <v>44561</v>
      </c>
    </row>
    <row r="3" spans="1:21">
      <c r="A3" s="2"/>
    </row>
    <row r="4" spans="1:21" ht="15.75" thickBot="1">
      <c r="A4" s="19" t="s">
        <v>32</v>
      </c>
      <c r="B4" s="20" t="s">
        <v>33</v>
      </c>
      <c r="C4" s="19"/>
      <c r="D4" s="21"/>
      <c r="E4" s="21"/>
      <c r="F4" s="22"/>
      <c r="G4" s="22"/>
      <c r="H4" s="23" t="s">
        <v>73</v>
      </c>
      <c r="I4"/>
      <c r="J4"/>
      <c r="K4"/>
      <c r="L4"/>
      <c r="M4"/>
      <c r="N4"/>
      <c r="O4"/>
      <c r="P4"/>
      <c r="Q4"/>
      <c r="R4"/>
      <c r="S4"/>
      <c r="T4"/>
      <c r="U4"/>
    </row>
    <row r="5" spans="1:21" ht="15">
      <c r="A5" s="24"/>
      <c r="B5" s="25"/>
      <c r="C5" s="620" t="s">
        <v>68</v>
      </c>
      <c r="D5" s="621"/>
      <c r="E5" s="622"/>
      <c r="F5" s="620" t="s">
        <v>72</v>
      </c>
      <c r="G5" s="621"/>
      <c r="H5" s="623"/>
      <c r="I5"/>
      <c r="J5"/>
      <c r="K5"/>
      <c r="L5"/>
      <c r="M5"/>
      <c r="N5"/>
      <c r="O5"/>
      <c r="P5"/>
      <c r="Q5"/>
      <c r="R5"/>
      <c r="S5"/>
      <c r="T5"/>
      <c r="U5"/>
    </row>
    <row r="6" spans="1:21" ht="15">
      <c r="A6" s="26" t="s">
        <v>6</v>
      </c>
      <c r="B6" s="27" t="s">
        <v>34</v>
      </c>
      <c r="C6" s="28" t="s">
        <v>69</v>
      </c>
      <c r="D6" s="28" t="s">
        <v>70</v>
      </c>
      <c r="E6" s="28" t="s">
        <v>71</v>
      </c>
      <c r="F6" s="28" t="s">
        <v>69</v>
      </c>
      <c r="G6" s="28" t="s">
        <v>70</v>
      </c>
      <c r="H6" s="29" t="s">
        <v>71</v>
      </c>
      <c r="I6"/>
      <c r="J6"/>
      <c r="K6"/>
      <c r="L6"/>
      <c r="M6"/>
      <c r="N6"/>
      <c r="O6"/>
      <c r="P6"/>
      <c r="Q6"/>
      <c r="R6"/>
      <c r="S6"/>
      <c r="T6"/>
      <c r="U6"/>
    </row>
    <row r="7" spans="1:21" ht="15">
      <c r="A7" s="26">
        <v>1</v>
      </c>
      <c r="B7" s="30" t="s">
        <v>35</v>
      </c>
      <c r="C7" s="31">
        <v>15855130.109999999</v>
      </c>
      <c r="D7" s="31">
        <v>18454116.495200001</v>
      </c>
      <c r="E7" s="32">
        <v>34309246.6052</v>
      </c>
      <c r="F7" s="31">
        <v>17113225.710000001</v>
      </c>
      <c r="G7" s="31">
        <v>26390224.994399998</v>
      </c>
      <c r="H7" s="34">
        <v>43503450.704400003</v>
      </c>
      <c r="I7"/>
      <c r="J7"/>
      <c r="K7"/>
      <c r="L7"/>
      <c r="M7"/>
      <c r="N7"/>
      <c r="O7"/>
      <c r="P7"/>
      <c r="Q7"/>
      <c r="R7"/>
      <c r="S7"/>
      <c r="T7"/>
      <c r="U7"/>
    </row>
    <row r="8" spans="1:21" ht="15">
      <c r="A8" s="26">
        <v>2</v>
      </c>
      <c r="B8" s="30" t="s">
        <v>36</v>
      </c>
      <c r="C8" s="31">
        <v>51472602.869999997</v>
      </c>
      <c r="D8" s="31">
        <v>177978824.11199999</v>
      </c>
      <c r="E8" s="32">
        <v>229451426.98199999</v>
      </c>
      <c r="F8" s="31">
        <v>195421532.97999999</v>
      </c>
      <c r="G8" s="31">
        <v>198256637.62439999</v>
      </c>
      <c r="H8" s="34">
        <v>393678170.60439998</v>
      </c>
      <c r="I8"/>
      <c r="J8"/>
      <c r="K8"/>
      <c r="L8"/>
      <c r="M8"/>
      <c r="N8"/>
      <c r="O8"/>
      <c r="P8"/>
      <c r="Q8"/>
      <c r="R8"/>
      <c r="S8"/>
      <c r="T8"/>
      <c r="U8"/>
    </row>
    <row r="9" spans="1:21" ht="15">
      <c r="A9" s="26">
        <v>3</v>
      </c>
      <c r="B9" s="30" t="s">
        <v>37</v>
      </c>
      <c r="C9" s="31">
        <v>579438.24</v>
      </c>
      <c r="D9" s="31">
        <v>104232865.73100001</v>
      </c>
      <c r="E9" s="32">
        <v>104812303.971</v>
      </c>
      <c r="F9" s="31">
        <v>968349.13</v>
      </c>
      <c r="G9" s="31">
        <v>165023546.47210002</v>
      </c>
      <c r="H9" s="34">
        <v>165991895.60210001</v>
      </c>
      <c r="I9"/>
      <c r="J9"/>
      <c r="K9"/>
      <c r="L9"/>
      <c r="M9"/>
      <c r="N9"/>
      <c r="O9"/>
      <c r="P9"/>
      <c r="Q9"/>
      <c r="R9"/>
      <c r="S9"/>
      <c r="T9"/>
      <c r="U9"/>
    </row>
    <row r="10" spans="1:21" ht="15">
      <c r="A10" s="26">
        <v>4</v>
      </c>
      <c r="B10" s="30" t="s">
        <v>38</v>
      </c>
      <c r="C10" s="31">
        <v>38535544.539999999</v>
      </c>
      <c r="D10" s="31">
        <v>0</v>
      </c>
      <c r="E10" s="32">
        <v>38535544.539999999</v>
      </c>
      <c r="F10" s="31">
        <v>11956930.49</v>
      </c>
      <c r="G10" s="31">
        <v>0</v>
      </c>
      <c r="H10" s="34">
        <v>11956930.49</v>
      </c>
      <c r="I10"/>
      <c r="J10"/>
      <c r="K10"/>
      <c r="L10"/>
      <c r="M10"/>
      <c r="N10"/>
      <c r="O10"/>
      <c r="P10"/>
      <c r="Q10"/>
      <c r="R10"/>
      <c r="S10"/>
      <c r="T10"/>
      <c r="U10"/>
    </row>
    <row r="11" spans="1:21" ht="15">
      <c r="A11" s="26">
        <v>5</v>
      </c>
      <c r="B11" s="30" t="s">
        <v>39</v>
      </c>
      <c r="C11" s="31">
        <v>156764338.81999999</v>
      </c>
      <c r="D11" s="31">
        <v>10624768</v>
      </c>
      <c r="E11" s="32">
        <v>167389106.81999999</v>
      </c>
      <c r="F11" s="31">
        <v>243722712.31</v>
      </c>
      <c r="G11" s="31">
        <v>23594699.8748</v>
      </c>
      <c r="H11" s="34">
        <v>267317412.1848</v>
      </c>
      <c r="I11"/>
      <c r="J11"/>
      <c r="K11"/>
      <c r="L11"/>
      <c r="M11"/>
      <c r="N11"/>
      <c r="O11"/>
      <c r="P11"/>
      <c r="Q11"/>
      <c r="R11"/>
      <c r="S11"/>
      <c r="T11"/>
      <c r="U11"/>
    </row>
    <row r="12" spans="1:21" ht="15">
      <c r="A12" s="26">
        <v>6.1</v>
      </c>
      <c r="B12" s="35" t="s">
        <v>40</v>
      </c>
      <c r="C12" s="31">
        <v>595834869.68999994</v>
      </c>
      <c r="D12" s="31">
        <v>658849541.8017</v>
      </c>
      <c r="E12" s="32">
        <v>1254684411.4916999</v>
      </c>
      <c r="F12" s="31">
        <v>486334056.45999998</v>
      </c>
      <c r="G12" s="31">
        <v>605748634.6135</v>
      </c>
      <c r="H12" s="34">
        <v>1092082691.0734999</v>
      </c>
      <c r="I12"/>
      <c r="J12"/>
      <c r="K12"/>
      <c r="L12"/>
      <c r="M12"/>
      <c r="N12"/>
      <c r="O12"/>
      <c r="P12"/>
      <c r="Q12"/>
      <c r="R12"/>
      <c r="S12"/>
      <c r="T12"/>
      <c r="U12"/>
    </row>
    <row r="13" spans="1:21" ht="15">
      <c r="A13" s="26">
        <v>6.2</v>
      </c>
      <c r="B13" s="35" t="s">
        <v>41</v>
      </c>
      <c r="C13" s="31">
        <v>-18487938.202799998</v>
      </c>
      <c r="D13" s="31">
        <v>-33839132.209299996</v>
      </c>
      <c r="E13" s="32">
        <v>-52327070.412099995</v>
      </c>
      <c r="F13" s="31">
        <v>-20427239.46918853</v>
      </c>
      <c r="G13" s="31">
        <v>-41501852.98603148</v>
      </c>
      <c r="H13" s="34">
        <v>-61929092.455220014</v>
      </c>
      <c r="I13"/>
      <c r="J13"/>
      <c r="K13"/>
      <c r="L13"/>
      <c r="M13"/>
      <c r="N13"/>
      <c r="O13"/>
      <c r="P13"/>
      <c r="Q13"/>
      <c r="R13"/>
      <c r="S13"/>
      <c r="T13"/>
      <c r="U13"/>
    </row>
    <row r="14" spans="1:21" ht="15">
      <c r="A14" s="26">
        <v>6</v>
      </c>
      <c r="B14" s="30" t="s">
        <v>42</v>
      </c>
      <c r="C14" s="32">
        <v>577346931.4871999</v>
      </c>
      <c r="D14" s="32">
        <v>625010409.59239995</v>
      </c>
      <c r="E14" s="32">
        <v>1202357341.0795999</v>
      </c>
      <c r="F14" s="32">
        <v>465906816.99081147</v>
      </c>
      <c r="G14" s="32">
        <v>564246781.62746847</v>
      </c>
      <c r="H14" s="34">
        <v>1030153598.6182799</v>
      </c>
      <c r="I14"/>
      <c r="J14"/>
      <c r="K14"/>
      <c r="L14"/>
      <c r="M14"/>
      <c r="N14"/>
      <c r="O14"/>
      <c r="P14"/>
      <c r="Q14"/>
      <c r="R14"/>
      <c r="S14"/>
      <c r="T14"/>
      <c r="U14"/>
    </row>
    <row r="15" spans="1:21" ht="15">
      <c r="A15" s="26">
        <v>7</v>
      </c>
      <c r="B15" s="30" t="s">
        <v>43</v>
      </c>
      <c r="C15" s="31">
        <v>9992289.7899999991</v>
      </c>
      <c r="D15" s="31">
        <v>3752413.5400000005</v>
      </c>
      <c r="E15" s="32">
        <v>13744703.33</v>
      </c>
      <c r="F15" s="31">
        <v>10963095.720000001</v>
      </c>
      <c r="G15" s="31">
        <v>4374441.3114999998</v>
      </c>
      <c r="H15" s="34">
        <v>15337537.031500001</v>
      </c>
      <c r="I15"/>
      <c r="J15"/>
      <c r="K15"/>
      <c r="L15"/>
      <c r="M15"/>
      <c r="N15"/>
      <c r="O15"/>
      <c r="P15"/>
      <c r="Q15"/>
      <c r="R15"/>
      <c r="S15"/>
      <c r="T15"/>
      <c r="U15"/>
    </row>
    <row r="16" spans="1:21" ht="15">
      <c r="A16" s="26">
        <v>8</v>
      </c>
      <c r="B16" s="30" t="s">
        <v>196</v>
      </c>
      <c r="C16" s="31">
        <v>11143195.302999999</v>
      </c>
      <c r="D16" s="31" t="s">
        <v>759</v>
      </c>
      <c r="E16" s="32">
        <v>11143195.302999999</v>
      </c>
      <c r="F16" s="31">
        <v>16572737.063999999</v>
      </c>
      <c r="G16" s="31" t="s">
        <v>759</v>
      </c>
      <c r="H16" s="34">
        <v>16572737.063999999</v>
      </c>
      <c r="I16"/>
      <c r="J16"/>
      <c r="K16"/>
      <c r="L16"/>
      <c r="M16"/>
      <c r="N16"/>
      <c r="O16"/>
      <c r="P16"/>
      <c r="Q16"/>
      <c r="R16"/>
      <c r="S16"/>
      <c r="T16"/>
      <c r="U16"/>
    </row>
    <row r="17" spans="1:21" ht="15">
      <c r="A17" s="26">
        <v>9</v>
      </c>
      <c r="B17" s="30" t="s">
        <v>44</v>
      </c>
      <c r="C17" s="31">
        <v>17062704.66</v>
      </c>
      <c r="D17" s="31">
        <v>0</v>
      </c>
      <c r="E17" s="32">
        <v>17062704.66</v>
      </c>
      <c r="F17" s="31">
        <v>17062704.219999999</v>
      </c>
      <c r="G17" s="31">
        <v>0</v>
      </c>
      <c r="H17" s="34">
        <v>17062704.219999999</v>
      </c>
      <c r="I17"/>
      <c r="J17"/>
      <c r="K17"/>
      <c r="L17"/>
      <c r="M17"/>
      <c r="N17"/>
      <c r="O17"/>
      <c r="P17"/>
      <c r="Q17"/>
      <c r="R17"/>
      <c r="S17"/>
      <c r="T17"/>
      <c r="U17"/>
    </row>
    <row r="18" spans="1:21" ht="15">
      <c r="A18" s="26">
        <v>10</v>
      </c>
      <c r="B18" s="30" t="s">
        <v>45</v>
      </c>
      <c r="C18" s="31">
        <v>40886685.5</v>
      </c>
      <c r="D18" s="31" t="s">
        <v>759</v>
      </c>
      <c r="E18" s="32">
        <v>40886685.5</v>
      </c>
      <c r="F18" s="31">
        <v>33744563</v>
      </c>
      <c r="G18" s="31" t="s">
        <v>759</v>
      </c>
      <c r="H18" s="34">
        <v>33744563</v>
      </c>
      <c r="I18"/>
      <c r="J18"/>
      <c r="K18"/>
      <c r="L18"/>
      <c r="M18"/>
      <c r="N18"/>
      <c r="O18"/>
      <c r="P18"/>
      <c r="Q18"/>
      <c r="R18"/>
      <c r="S18"/>
      <c r="T18"/>
      <c r="U18"/>
    </row>
    <row r="19" spans="1:21" ht="15">
      <c r="A19" s="26">
        <v>11</v>
      </c>
      <c r="B19" s="30" t="s">
        <v>46</v>
      </c>
      <c r="C19" s="31">
        <v>8462634.2919999994</v>
      </c>
      <c r="D19" s="31">
        <v>272388.95250000001</v>
      </c>
      <c r="E19" s="32">
        <v>8735023.2445</v>
      </c>
      <c r="F19" s="31">
        <v>10774050.946</v>
      </c>
      <c r="G19" s="31">
        <v>174604.6874</v>
      </c>
      <c r="H19" s="34">
        <v>10948655.633400001</v>
      </c>
      <c r="I19"/>
      <c r="J19"/>
      <c r="K19"/>
      <c r="L19"/>
      <c r="M19"/>
      <c r="N19"/>
      <c r="O19"/>
      <c r="P19"/>
      <c r="Q19"/>
      <c r="R19"/>
      <c r="S19"/>
      <c r="T19"/>
      <c r="U19"/>
    </row>
    <row r="20" spans="1:21" ht="15">
      <c r="A20" s="26">
        <v>12</v>
      </c>
      <c r="B20" s="37" t="s">
        <v>47</v>
      </c>
      <c r="C20" s="32">
        <v>928101495.6121999</v>
      </c>
      <c r="D20" s="32">
        <v>940325786.42309988</v>
      </c>
      <c r="E20" s="32">
        <v>1868427282.0352998</v>
      </c>
      <c r="F20" s="32">
        <v>1024206718.5608115</v>
      </c>
      <c r="G20" s="32">
        <v>982060936.59206843</v>
      </c>
      <c r="H20" s="34">
        <v>2006267655.15288</v>
      </c>
      <c r="I20"/>
      <c r="J20"/>
      <c r="K20"/>
      <c r="L20"/>
      <c r="M20"/>
      <c r="N20"/>
      <c r="O20"/>
      <c r="P20"/>
      <c r="Q20"/>
      <c r="R20"/>
      <c r="S20"/>
      <c r="T20"/>
      <c r="U20"/>
    </row>
    <row r="21" spans="1:21" ht="15">
      <c r="A21" s="26"/>
      <c r="B21" s="27" t="s">
        <v>48</v>
      </c>
      <c r="C21" s="38"/>
      <c r="D21" s="38"/>
      <c r="E21" s="38"/>
      <c r="F21" s="39"/>
      <c r="G21" s="40"/>
      <c r="H21" s="41"/>
      <c r="I21"/>
      <c r="J21"/>
      <c r="K21"/>
      <c r="L21"/>
      <c r="M21"/>
      <c r="N21"/>
      <c r="O21"/>
      <c r="P21"/>
      <c r="Q21"/>
      <c r="R21"/>
      <c r="S21"/>
      <c r="T21"/>
      <c r="U21"/>
    </row>
    <row r="22" spans="1:21" ht="15">
      <c r="A22" s="26">
        <v>13</v>
      </c>
      <c r="B22" s="30" t="s">
        <v>49</v>
      </c>
      <c r="C22" s="31">
        <v>17401144.460000001</v>
      </c>
      <c r="D22" s="31">
        <v>0</v>
      </c>
      <c r="E22" s="32">
        <v>17401144.460000001</v>
      </c>
      <c r="F22" s="31">
        <v>1144.46</v>
      </c>
      <c r="G22" s="31">
        <v>40233000</v>
      </c>
      <c r="H22" s="34">
        <v>40234144.460000001</v>
      </c>
      <c r="I22"/>
      <c r="J22"/>
      <c r="K22"/>
      <c r="L22"/>
      <c r="M22"/>
      <c r="N22"/>
      <c r="O22"/>
      <c r="P22"/>
      <c r="Q22"/>
      <c r="R22"/>
      <c r="S22"/>
      <c r="T22"/>
      <c r="U22"/>
    </row>
    <row r="23" spans="1:21" ht="15">
      <c r="A23" s="26">
        <v>14</v>
      </c>
      <c r="B23" s="30" t="s">
        <v>50</v>
      </c>
      <c r="C23" s="31">
        <v>117305188.8</v>
      </c>
      <c r="D23" s="31">
        <v>117982963.74600001</v>
      </c>
      <c r="E23" s="32">
        <v>235288152.546</v>
      </c>
      <c r="F23" s="31">
        <v>205419395.77000001</v>
      </c>
      <c r="G23" s="31">
        <v>75192494.427299991</v>
      </c>
      <c r="H23" s="34">
        <v>280611890.19730002</v>
      </c>
      <c r="I23"/>
      <c r="J23"/>
      <c r="K23"/>
      <c r="L23"/>
      <c r="M23"/>
      <c r="N23"/>
      <c r="O23"/>
      <c r="P23"/>
      <c r="Q23"/>
      <c r="R23"/>
      <c r="S23"/>
      <c r="T23"/>
      <c r="U23"/>
    </row>
    <row r="24" spans="1:21" ht="15">
      <c r="A24" s="26">
        <v>15</v>
      </c>
      <c r="B24" s="30" t="s">
        <v>51</v>
      </c>
      <c r="C24" s="31">
        <v>61154310.359999999</v>
      </c>
      <c r="D24" s="31">
        <v>178207341.58849999</v>
      </c>
      <c r="E24" s="32">
        <v>239361651.94849998</v>
      </c>
      <c r="F24" s="31">
        <v>52109056.420000002</v>
      </c>
      <c r="G24" s="31">
        <v>158661194.5772</v>
      </c>
      <c r="H24" s="34">
        <v>210770250.99720001</v>
      </c>
      <c r="I24"/>
      <c r="J24"/>
      <c r="K24"/>
      <c r="L24"/>
      <c r="M24"/>
      <c r="N24"/>
      <c r="O24"/>
      <c r="P24"/>
      <c r="Q24"/>
      <c r="R24"/>
      <c r="S24"/>
      <c r="T24"/>
      <c r="U24"/>
    </row>
    <row r="25" spans="1:21" ht="15">
      <c r="A25" s="26">
        <v>16</v>
      </c>
      <c r="B25" s="30" t="s">
        <v>52</v>
      </c>
      <c r="C25" s="31">
        <v>149538958.25999999</v>
      </c>
      <c r="D25" s="31">
        <v>253911350.89320001</v>
      </c>
      <c r="E25" s="32">
        <v>403450309.15320003</v>
      </c>
      <c r="F25" s="31">
        <v>136769542.41</v>
      </c>
      <c r="G25" s="31">
        <v>307313637.23609996</v>
      </c>
      <c r="H25" s="34">
        <v>444083179.64609993</v>
      </c>
      <c r="I25"/>
      <c r="J25"/>
      <c r="K25"/>
      <c r="L25"/>
      <c r="M25"/>
      <c r="N25"/>
      <c r="O25"/>
      <c r="P25"/>
      <c r="Q25"/>
      <c r="R25"/>
      <c r="S25"/>
      <c r="T25"/>
      <c r="U25"/>
    </row>
    <row r="26" spans="1:21" ht="15">
      <c r="A26" s="26">
        <v>17</v>
      </c>
      <c r="B26" s="30" t="s">
        <v>53</v>
      </c>
      <c r="C26" s="31">
        <v>0</v>
      </c>
      <c r="D26" s="31">
        <v>0</v>
      </c>
      <c r="E26" s="32">
        <v>0</v>
      </c>
      <c r="F26" s="31">
        <v>0</v>
      </c>
      <c r="G26" s="31">
        <v>0</v>
      </c>
      <c r="H26" s="34">
        <v>0</v>
      </c>
      <c r="I26"/>
      <c r="J26"/>
      <c r="K26"/>
      <c r="L26"/>
      <c r="M26"/>
      <c r="N26"/>
      <c r="O26"/>
      <c r="P26"/>
      <c r="Q26"/>
      <c r="R26"/>
      <c r="S26"/>
      <c r="T26"/>
      <c r="U26"/>
    </row>
    <row r="27" spans="1:21" ht="15">
      <c r="A27" s="26">
        <v>18</v>
      </c>
      <c r="B27" s="30" t="s">
        <v>54</v>
      </c>
      <c r="C27" s="31">
        <v>270529582.50999999</v>
      </c>
      <c r="D27" s="31">
        <v>361197414.2001</v>
      </c>
      <c r="E27" s="32">
        <v>631726996.71009994</v>
      </c>
      <c r="F27" s="31">
        <v>352336789.40999997</v>
      </c>
      <c r="G27" s="31">
        <v>386848681.43079996</v>
      </c>
      <c r="H27" s="34">
        <v>739185470.84079993</v>
      </c>
      <c r="I27"/>
      <c r="J27"/>
      <c r="K27"/>
      <c r="L27"/>
      <c r="M27"/>
      <c r="N27"/>
      <c r="O27"/>
      <c r="P27"/>
      <c r="Q27"/>
      <c r="R27"/>
      <c r="S27"/>
      <c r="T27"/>
      <c r="U27"/>
    </row>
    <row r="28" spans="1:21" ht="15">
      <c r="A28" s="26">
        <v>19</v>
      </c>
      <c r="B28" s="30" t="s">
        <v>55</v>
      </c>
      <c r="C28" s="31">
        <v>2367017.2200000002</v>
      </c>
      <c r="D28" s="31">
        <v>5724769.2689000005</v>
      </c>
      <c r="E28" s="32">
        <v>8091786.4889000002</v>
      </c>
      <c r="F28" s="31">
        <v>2630167.1999999997</v>
      </c>
      <c r="G28" s="31">
        <v>7486980.0011</v>
      </c>
      <c r="H28" s="34">
        <v>10117147.201099999</v>
      </c>
      <c r="I28"/>
      <c r="J28"/>
      <c r="K28"/>
      <c r="L28"/>
      <c r="M28"/>
      <c r="N28"/>
      <c r="O28"/>
      <c r="P28"/>
      <c r="Q28"/>
      <c r="R28"/>
      <c r="S28"/>
      <c r="T28"/>
      <c r="U28"/>
    </row>
    <row r="29" spans="1:21" ht="15">
      <c r="A29" s="26">
        <v>20</v>
      </c>
      <c r="B29" s="30" t="s">
        <v>56</v>
      </c>
      <c r="C29" s="31">
        <v>14722997.93</v>
      </c>
      <c r="D29" s="31">
        <v>7278963.6713999994</v>
      </c>
      <c r="E29" s="32">
        <v>22001961.601399999</v>
      </c>
      <c r="F29" s="31">
        <v>11156194.959999999</v>
      </c>
      <c r="G29" s="31">
        <v>7514908.4450000003</v>
      </c>
      <c r="H29" s="34">
        <v>18671103.405000001</v>
      </c>
      <c r="I29"/>
      <c r="J29"/>
      <c r="K29"/>
      <c r="L29"/>
      <c r="M29"/>
      <c r="N29"/>
      <c r="O29"/>
      <c r="P29"/>
      <c r="Q29"/>
      <c r="R29"/>
      <c r="S29"/>
      <c r="T29"/>
      <c r="U29"/>
    </row>
    <row r="30" spans="1:21" ht="15">
      <c r="A30" s="26">
        <v>21</v>
      </c>
      <c r="B30" s="30" t="s">
        <v>57</v>
      </c>
      <c r="C30" s="31">
        <v>0</v>
      </c>
      <c r="D30" s="31">
        <v>15178240</v>
      </c>
      <c r="E30" s="32">
        <v>15178240</v>
      </c>
      <c r="F30" s="31">
        <v>0</v>
      </c>
      <c r="G30" s="31">
        <v>16055340</v>
      </c>
      <c r="H30" s="34">
        <v>16055340</v>
      </c>
      <c r="I30"/>
      <c r="J30"/>
      <c r="K30"/>
      <c r="L30"/>
      <c r="M30"/>
      <c r="N30"/>
      <c r="O30"/>
      <c r="P30"/>
      <c r="Q30"/>
      <c r="R30"/>
      <c r="S30"/>
      <c r="T30"/>
      <c r="U30"/>
    </row>
    <row r="31" spans="1:21" ht="15">
      <c r="A31" s="26">
        <v>22</v>
      </c>
      <c r="B31" s="37" t="s">
        <v>58</v>
      </c>
      <c r="C31" s="32">
        <v>633019199.53999996</v>
      </c>
      <c r="D31" s="32">
        <v>939481043.36809993</v>
      </c>
      <c r="E31" s="32">
        <v>1572500242.9080999</v>
      </c>
      <c r="F31" s="32">
        <v>760422290.63000011</v>
      </c>
      <c r="G31" s="32">
        <v>999306236.11749983</v>
      </c>
      <c r="H31" s="34">
        <v>1759728526.7474999</v>
      </c>
      <c r="I31"/>
      <c r="J31"/>
      <c r="K31"/>
      <c r="L31"/>
      <c r="M31"/>
      <c r="N31"/>
      <c r="O31"/>
      <c r="P31"/>
      <c r="Q31"/>
      <c r="R31"/>
      <c r="S31"/>
      <c r="T31"/>
      <c r="U31"/>
    </row>
    <row r="32" spans="1:21" ht="15">
      <c r="A32" s="26"/>
      <c r="B32" s="27" t="s">
        <v>59</v>
      </c>
      <c r="C32" s="38"/>
      <c r="D32" s="38"/>
      <c r="E32" s="31"/>
      <c r="F32" s="39"/>
      <c r="G32" s="40"/>
      <c r="H32" s="41"/>
      <c r="I32"/>
      <c r="J32"/>
      <c r="K32"/>
      <c r="L32"/>
      <c r="M32"/>
      <c r="N32"/>
      <c r="O32"/>
      <c r="P32"/>
      <c r="Q32"/>
      <c r="R32"/>
      <c r="S32"/>
      <c r="T32"/>
      <c r="U32"/>
    </row>
    <row r="33" spans="1:21" ht="15">
      <c r="A33" s="26">
        <v>23</v>
      </c>
      <c r="B33" s="30" t="s">
        <v>60</v>
      </c>
      <c r="C33" s="31">
        <v>16181147</v>
      </c>
      <c r="D33" s="31">
        <v>0</v>
      </c>
      <c r="E33" s="32">
        <v>16181147</v>
      </c>
      <c r="F33" s="31">
        <v>16181147</v>
      </c>
      <c r="G33" s="31">
        <v>0</v>
      </c>
      <c r="H33" s="34">
        <v>16181147</v>
      </c>
      <c r="I33"/>
      <c r="J33"/>
      <c r="K33"/>
      <c r="L33"/>
      <c r="M33"/>
      <c r="N33"/>
      <c r="O33"/>
      <c r="P33"/>
      <c r="Q33"/>
      <c r="R33"/>
      <c r="S33"/>
      <c r="T33"/>
      <c r="U33"/>
    </row>
    <row r="34" spans="1:21" ht="15">
      <c r="A34" s="26">
        <v>24</v>
      </c>
      <c r="B34" s="30" t="s">
        <v>61</v>
      </c>
      <c r="C34" s="31">
        <v>0</v>
      </c>
      <c r="D34" s="31">
        <v>0</v>
      </c>
      <c r="E34" s="32">
        <v>0</v>
      </c>
      <c r="F34" s="31">
        <v>0</v>
      </c>
      <c r="G34" s="31">
        <v>0</v>
      </c>
      <c r="H34" s="34">
        <v>0</v>
      </c>
      <c r="I34"/>
      <c r="J34"/>
      <c r="K34"/>
      <c r="L34"/>
      <c r="M34"/>
      <c r="N34"/>
      <c r="O34"/>
      <c r="P34"/>
      <c r="Q34"/>
      <c r="R34"/>
      <c r="S34"/>
      <c r="T34"/>
      <c r="U34"/>
    </row>
    <row r="35" spans="1:21" ht="15">
      <c r="A35" s="26">
        <v>25</v>
      </c>
      <c r="B35" s="36" t="s">
        <v>62</v>
      </c>
      <c r="C35" s="31">
        <v>0</v>
      </c>
      <c r="D35" s="31">
        <v>0</v>
      </c>
      <c r="E35" s="32">
        <v>0</v>
      </c>
      <c r="F35" s="31">
        <v>0</v>
      </c>
      <c r="G35" s="31">
        <v>0</v>
      </c>
      <c r="H35" s="34">
        <v>0</v>
      </c>
      <c r="I35"/>
      <c r="J35"/>
      <c r="K35"/>
      <c r="L35"/>
      <c r="M35"/>
      <c r="N35"/>
      <c r="O35"/>
      <c r="P35"/>
      <c r="Q35"/>
      <c r="R35"/>
      <c r="S35"/>
      <c r="T35"/>
      <c r="U35"/>
    </row>
    <row r="36" spans="1:21" ht="15">
      <c r="A36" s="26">
        <v>26</v>
      </c>
      <c r="B36" s="30" t="s">
        <v>63</v>
      </c>
      <c r="C36" s="31">
        <v>76412652.799999997</v>
      </c>
      <c r="D36" s="31">
        <v>0</v>
      </c>
      <c r="E36" s="32">
        <v>76412652.799999997</v>
      </c>
      <c r="F36" s="31">
        <v>76412652.799999997</v>
      </c>
      <c r="G36" s="31">
        <v>0</v>
      </c>
      <c r="H36" s="34">
        <v>76412652.799999997</v>
      </c>
      <c r="I36"/>
      <c r="J36"/>
      <c r="K36"/>
      <c r="L36"/>
      <c r="M36"/>
      <c r="N36"/>
      <c r="O36"/>
      <c r="P36"/>
      <c r="Q36"/>
      <c r="R36"/>
      <c r="S36"/>
      <c r="T36"/>
      <c r="U36"/>
    </row>
    <row r="37" spans="1:21" ht="15">
      <c r="A37" s="26">
        <v>27</v>
      </c>
      <c r="B37" s="30" t="s">
        <v>64</v>
      </c>
      <c r="C37" s="31">
        <v>145644220.53</v>
      </c>
      <c r="D37" s="31">
        <v>0</v>
      </c>
      <c r="E37" s="32">
        <v>145644220.53</v>
      </c>
      <c r="F37" s="31">
        <v>138459629.03</v>
      </c>
      <c r="G37" s="31">
        <v>0</v>
      </c>
      <c r="H37" s="34">
        <v>138459629.03</v>
      </c>
      <c r="I37"/>
      <c r="J37"/>
      <c r="K37"/>
      <c r="L37"/>
      <c r="M37"/>
      <c r="N37"/>
      <c r="O37"/>
      <c r="P37"/>
      <c r="Q37"/>
      <c r="R37"/>
      <c r="S37"/>
      <c r="T37"/>
      <c r="U37"/>
    </row>
    <row r="38" spans="1:21" ht="15">
      <c r="A38" s="26">
        <v>28</v>
      </c>
      <c r="B38" s="30" t="s">
        <v>65</v>
      </c>
      <c r="C38" s="31">
        <v>43753090.980499983</v>
      </c>
      <c r="D38" s="31">
        <v>0</v>
      </c>
      <c r="E38" s="32">
        <v>43753090.980499983</v>
      </c>
      <c r="F38" s="31">
        <v>5972349.4774000049</v>
      </c>
      <c r="G38" s="31">
        <v>0</v>
      </c>
      <c r="H38" s="34">
        <v>5972349.4774000049</v>
      </c>
      <c r="I38"/>
      <c r="J38"/>
      <c r="K38"/>
      <c r="L38"/>
      <c r="M38"/>
      <c r="N38"/>
      <c r="O38"/>
      <c r="P38"/>
      <c r="Q38"/>
      <c r="R38"/>
      <c r="S38"/>
      <c r="T38"/>
      <c r="U38"/>
    </row>
    <row r="39" spans="1:21" ht="15">
      <c r="A39" s="26">
        <v>29</v>
      </c>
      <c r="B39" s="30" t="s">
        <v>66</v>
      </c>
      <c r="C39" s="31">
        <v>13935928.140000001</v>
      </c>
      <c r="D39" s="31">
        <v>0</v>
      </c>
      <c r="E39" s="32">
        <v>13935928.140000001</v>
      </c>
      <c r="F39" s="31">
        <v>9513350.1799999997</v>
      </c>
      <c r="G39" s="31">
        <v>0</v>
      </c>
      <c r="H39" s="34">
        <v>9513350.1799999997</v>
      </c>
      <c r="I39"/>
      <c r="J39"/>
      <c r="K39"/>
      <c r="L39"/>
      <c r="M39"/>
      <c r="N39"/>
      <c r="O39"/>
      <c r="P39"/>
      <c r="Q39"/>
      <c r="R39"/>
      <c r="S39"/>
      <c r="T39"/>
      <c r="U39"/>
    </row>
    <row r="40" spans="1:21" ht="15">
      <c r="A40" s="26">
        <v>30</v>
      </c>
      <c r="B40" s="270" t="s">
        <v>263</v>
      </c>
      <c r="C40" s="31">
        <v>295927039.45049995</v>
      </c>
      <c r="D40" s="31">
        <v>0</v>
      </c>
      <c r="E40" s="32">
        <v>295927039.45049995</v>
      </c>
      <c r="F40" s="31">
        <v>246539128.4874</v>
      </c>
      <c r="G40" s="31">
        <v>0</v>
      </c>
      <c r="H40" s="34">
        <v>246539128.4874</v>
      </c>
      <c r="I40"/>
      <c r="J40"/>
      <c r="K40"/>
      <c r="L40"/>
      <c r="M40"/>
      <c r="N40"/>
      <c r="O40"/>
      <c r="P40"/>
      <c r="Q40"/>
      <c r="R40"/>
      <c r="S40"/>
      <c r="T40"/>
      <c r="U40"/>
    </row>
    <row r="41" spans="1:21" ht="15.75" thickBot="1">
      <c r="A41" s="42">
        <v>31</v>
      </c>
      <c r="B41" s="43" t="s">
        <v>67</v>
      </c>
      <c r="C41" s="44">
        <v>928946238.99049997</v>
      </c>
      <c r="D41" s="44">
        <v>939481043.36809993</v>
      </c>
      <c r="E41" s="44">
        <v>1868427282.3585999</v>
      </c>
      <c r="F41" s="44">
        <v>1006961419.1174002</v>
      </c>
      <c r="G41" s="44">
        <v>999306236.11749983</v>
      </c>
      <c r="H41" s="45">
        <v>2006267655.2349</v>
      </c>
      <c r="I41"/>
      <c r="J41"/>
      <c r="K41"/>
      <c r="L41"/>
      <c r="M41"/>
      <c r="N41"/>
      <c r="O41"/>
      <c r="P41"/>
      <c r="Q41"/>
      <c r="R41"/>
      <c r="S41"/>
      <c r="T41"/>
      <c r="U41"/>
    </row>
    <row r="42" spans="1:21" ht="15">
      <c r="I42"/>
      <c r="J42"/>
      <c r="K42"/>
      <c r="L42"/>
      <c r="M42"/>
      <c r="N42"/>
      <c r="O42"/>
      <c r="P42"/>
      <c r="Q42"/>
      <c r="R42"/>
      <c r="S42"/>
      <c r="T42"/>
      <c r="U42"/>
    </row>
    <row r="43" spans="1:21" ht="15">
      <c r="B43" s="46"/>
      <c r="I43"/>
      <c r="J43"/>
      <c r="K43"/>
      <c r="L43"/>
      <c r="M43"/>
      <c r="N43"/>
      <c r="O43"/>
      <c r="P43"/>
      <c r="Q43"/>
      <c r="R43"/>
      <c r="S43"/>
      <c r="T43"/>
      <c r="U43"/>
    </row>
  </sheetData>
  <mergeCells count="2">
    <mergeCell ref="C5:E5"/>
    <mergeCell ref="F5:H5"/>
  </mergeCell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zoomScale="85" zoomScaleNormal="85" workbookViewId="0">
      <pane xSplit="1" ySplit="6" topLeftCell="B111" activePane="bottomRight" state="frozen"/>
      <selection activeCell="B9" sqref="B9"/>
      <selection pane="topRight" activeCell="B9" sqref="B9"/>
      <selection pane="bottomLeft" activeCell="B9" sqref="B9"/>
      <selection pane="bottomRight" activeCell="C111" sqref="C111"/>
    </sheetView>
  </sheetViews>
  <sheetFormatPr defaultColWidth="9.140625" defaultRowHeight="12.75"/>
  <cols>
    <col min="1" max="1" width="9.42578125" style="4" bestFit="1" customWidth="1"/>
    <col min="2" max="2" width="89.140625" style="4" customWidth="1"/>
    <col min="3" max="4" width="13.28515625" style="4" bestFit="1" customWidth="1"/>
    <col min="5" max="5" width="14" style="4" bestFit="1" customWidth="1"/>
    <col min="6" max="6" width="13.42578125" style="4" bestFit="1" customWidth="1"/>
    <col min="7" max="7" width="13.28515625" style="4" bestFit="1" customWidth="1"/>
    <col min="8" max="8" width="13.42578125" style="4" bestFit="1" customWidth="1"/>
    <col min="9" max="9" width="8.85546875" style="4" customWidth="1"/>
    <col min="10" max="16384" width="9.140625" style="4"/>
  </cols>
  <sheetData>
    <row r="1" spans="1:8">
      <c r="A1" s="2" t="s">
        <v>30</v>
      </c>
      <c r="B1" s="533" t="str">
        <f>'Info '!C2</f>
        <v>JSC "BasisBank"</v>
      </c>
      <c r="C1" s="3"/>
    </row>
    <row r="2" spans="1:8">
      <c r="A2" s="2" t="s">
        <v>31</v>
      </c>
      <c r="B2" s="534">
        <f>'1. key ratios '!B2</f>
        <v>44561</v>
      </c>
      <c r="C2" s="418"/>
      <c r="D2" s="7"/>
      <c r="E2" s="7"/>
      <c r="F2" s="7"/>
      <c r="G2" s="7"/>
      <c r="H2" s="7"/>
    </row>
    <row r="3" spans="1:8">
      <c r="A3" s="2"/>
      <c r="B3" s="3"/>
      <c r="C3" s="6"/>
      <c r="D3" s="7"/>
      <c r="E3" s="7"/>
      <c r="F3" s="7"/>
      <c r="G3" s="7"/>
      <c r="H3" s="7"/>
    </row>
    <row r="4" spans="1:8" ht="13.5" thickBot="1">
      <c r="A4" s="48" t="s">
        <v>192</v>
      </c>
      <c r="B4" s="227" t="s">
        <v>22</v>
      </c>
      <c r="C4" s="19"/>
      <c r="D4" s="21"/>
      <c r="E4" s="21"/>
      <c r="F4" s="22"/>
      <c r="G4" s="22"/>
      <c r="H4" s="49" t="s">
        <v>73</v>
      </c>
    </row>
    <row r="5" spans="1:8">
      <c r="A5" s="50" t="s">
        <v>6</v>
      </c>
      <c r="B5" s="51"/>
      <c r="C5" s="620" t="s">
        <v>68</v>
      </c>
      <c r="D5" s="621"/>
      <c r="E5" s="622"/>
      <c r="F5" s="620" t="s">
        <v>72</v>
      </c>
      <c r="G5" s="621"/>
      <c r="H5" s="623"/>
    </row>
    <row r="6" spans="1:8">
      <c r="A6" s="52" t="s">
        <v>6</v>
      </c>
      <c r="B6" s="53"/>
      <c r="C6" s="54" t="s">
        <v>69</v>
      </c>
      <c r="D6" s="54" t="s">
        <v>70</v>
      </c>
      <c r="E6" s="54" t="s">
        <v>71</v>
      </c>
      <c r="F6" s="54" t="s">
        <v>69</v>
      </c>
      <c r="G6" s="54" t="s">
        <v>70</v>
      </c>
      <c r="H6" s="55" t="s">
        <v>71</v>
      </c>
    </row>
    <row r="7" spans="1:8">
      <c r="A7" s="56"/>
      <c r="B7" s="227" t="s">
        <v>191</v>
      </c>
      <c r="C7" s="57"/>
      <c r="D7" s="57"/>
      <c r="E7" s="57"/>
      <c r="F7" s="57"/>
      <c r="G7" s="57"/>
      <c r="H7" s="58"/>
    </row>
    <row r="8" spans="1:8">
      <c r="A8" s="56">
        <v>1</v>
      </c>
      <c r="B8" s="59" t="s">
        <v>190</v>
      </c>
      <c r="C8" s="537">
        <v>1431501.68</v>
      </c>
      <c r="D8" s="537">
        <v>-903109.02</v>
      </c>
      <c r="E8" s="538">
        <f t="shared" ref="E8:E22" si="0">C8+D8</f>
        <v>528392.65999999992</v>
      </c>
      <c r="F8" s="537">
        <v>2192530.86</v>
      </c>
      <c r="G8" s="537">
        <v>215103.65</v>
      </c>
      <c r="H8" s="539">
        <f t="shared" ref="H8:H22" si="1">F8+G8</f>
        <v>2407634.5099999998</v>
      </c>
    </row>
    <row r="9" spans="1:8">
      <c r="A9" s="56">
        <v>2</v>
      </c>
      <c r="B9" s="59" t="s">
        <v>189</v>
      </c>
      <c r="C9" s="540">
        <f>C10+C11+C12+C13+C14+C15+C16+C17+C18</f>
        <v>65111271.269999996</v>
      </c>
      <c r="D9" s="540">
        <f>D10+D11+D12+D13+D14+D15+D16+D17+D18</f>
        <v>41973748.660499997</v>
      </c>
      <c r="E9" s="538">
        <f t="shared" si="0"/>
        <v>107085019.9305</v>
      </c>
      <c r="F9" s="540">
        <f>F10+F11+F12+F13+F14+F15+F16+F17+F18</f>
        <v>51853082.060000002</v>
      </c>
      <c r="G9" s="540">
        <f>G10+G11+G12+G13+G14+G15+G16+G17+G18</f>
        <v>41642374.057399996</v>
      </c>
      <c r="H9" s="539">
        <f t="shared" si="1"/>
        <v>93495456.117399991</v>
      </c>
    </row>
    <row r="10" spans="1:8">
      <c r="A10" s="56">
        <v>2.1</v>
      </c>
      <c r="B10" s="60" t="s">
        <v>188</v>
      </c>
      <c r="C10" s="537">
        <v>0</v>
      </c>
      <c r="D10" s="537">
        <v>0</v>
      </c>
      <c r="E10" s="538">
        <f t="shared" si="0"/>
        <v>0</v>
      </c>
      <c r="F10" s="537"/>
      <c r="G10" s="537"/>
      <c r="H10" s="539">
        <f t="shared" si="1"/>
        <v>0</v>
      </c>
    </row>
    <row r="11" spans="1:8">
      <c r="A11" s="56">
        <v>2.2000000000000002</v>
      </c>
      <c r="B11" s="60" t="s">
        <v>187</v>
      </c>
      <c r="C11" s="537">
        <v>16086662.970000001</v>
      </c>
      <c r="D11" s="537">
        <v>19312862.8693</v>
      </c>
      <c r="E11" s="538">
        <f t="shared" si="0"/>
        <v>35399525.839299999</v>
      </c>
      <c r="F11" s="537">
        <v>9969695.5999999996</v>
      </c>
      <c r="G11" s="537">
        <v>20912736.122699998</v>
      </c>
      <c r="H11" s="539">
        <f t="shared" si="1"/>
        <v>30882431.7227</v>
      </c>
    </row>
    <row r="12" spans="1:8">
      <c r="A12" s="56">
        <v>2.2999999999999998</v>
      </c>
      <c r="B12" s="60" t="s">
        <v>186</v>
      </c>
      <c r="C12" s="537">
        <v>3519347.89</v>
      </c>
      <c r="D12" s="537">
        <v>850242.24</v>
      </c>
      <c r="E12" s="538">
        <f t="shared" si="0"/>
        <v>4369590.13</v>
      </c>
      <c r="F12" s="537">
        <v>3944372.37</v>
      </c>
      <c r="G12" s="537">
        <v>0</v>
      </c>
      <c r="H12" s="539">
        <f t="shared" si="1"/>
        <v>3944372.37</v>
      </c>
    </row>
    <row r="13" spans="1:8">
      <c r="A13" s="56">
        <v>2.4</v>
      </c>
      <c r="B13" s="60" t="s">
        <v>185</v>
      </c>
      <c r="C13" s="537">
        <v>2169455.9300000002</v>
      </c>
      <c r="D13" s="537">
        <v>110495.29</v>
      </c>
      <c r="E13" s="538">
        <f t="shared" si="0"/>
        <v>2279951.2200000002</v>
      </c>
      <c r="F13" s="537">
        <v>1885541.3</v>
      </c>
      <c r="G13" s="537">
        <v>341123.52</v>
      </c>
      <c r="H13" s="539">
        <f t="shared" si="1"/>
        <v>2226664.8200000003</v>
      </c>
    </row>
    <row r="14" spans="1:8">
      <c r="A14" s="56">
        <v>2.5</v>
      </c>
      <c r="B14" s="60" t="s">
        <v>184</v>
      </c>
      <c r="C14" s="537">
        <v>4662890.18</v>
      </c>
      <c r="D14" s="537">
        <v>5552333.2599999998</v>
      </c>
      <c r="E14" s="538">
        <f t="shared" si="0"/>
        <v>10215223.439999999</v>
      </c>
      <c r="F14" s="537">
        <v>3241552.22</v>
      </c>
      <c r="G14" s="537">
        <v>4154373.3</v>
      </c>
      <c r="H14" s="539">
        <f t="shared" si="1"/>
        <v>7395925.5199999996</v>
      </c>
    </row>
    <row r="15" spans="1:8">
      <c r="A15" s="56">
        <v>2.6</v>
      </c>
      <c r="B15" s="60" t="s">
        <v>183</v>
      </c>
      <c r="C15" s="537">
        <v>1560525.98</v>
      </c>
      <c r="D15" s="537">
        <v>1050926.68</v>
      </c>
      <c r="E15" s="538">
        <f t="shared" si="0"/>
        <v>2611452.66</v>
      </c>
      <c r="F15" s="537">
        <v>1136324.22</v>
      </c>
      <c r="G15" s="537">
        <v>1044021.17</v>
      </c>
      <c r="H15" s="539">
        <f t="shared" si="1"/>
        <v>2180345.39</v>
      </c>
    </row>
    <row r="16" spans="1:8">
      <c r="A16" s="56">
        <v>2.7</v>
      </c>
      <c r="B16" s="60" t="s">
        <v>182</v>
      </c>
      <c r="C16" s="537">
        <v>52357.46</v>
      </c>
      <c r="D16" s="537">
        <v>82735.990000000005</v>
      </c>
      <c r="E16" s="538">
        <f t="shared" si="0"/>
        <v>135093.45000000001</v>
      </c>
      <c r="F16" s="537">
        <v>78514.09</v>
      </c>
      <c r="G16" s="537">
        <v>74589.179999999993</v>
      </c>
      <c r="H16" s="539">
        <f t="shared" si="1"/>
        <v>153103.26999999999</v>
      </c>
    </row>
    <row r="17" spans="1:8">
      <c r="A17" s="56">
        <v>2.8</v>
      </c>
      <c r="B17" s="60" t="s">
        <v>181</v>
      </c>
      <c r="C17" s="537">
        <v>27233920.609999999</v>
      </c>
      <c r="D17" s="537">
        <v>10137456.3912</v>
      </c>
      <c r="E17" s="538">
        <f t="shared" si="0"/>
        <v>37371377.001199998</v>
      </c>
      <c r="F17" s="537">
        <v>22482545.460000001</v>
      </c>
      <c r="G17" s="537">
        <v>9946425.5046999995</v>
      </c>
      <c r="H17" s="539">
        <f t="shared" si="1"/>
        <v>32428970.964699998</v>
      </c>
    </row>
    <row r="18" spans="1:8">
      <c r="A18" s="56">
        <v>2.9</v>
      </c>
      <c r="B18" s="60" t="s">
        <v>180</v>
      </c>
      <c r="C18" s="537">
        <v>9826110.25</v>
      </c>
      <c r="D18" s="537">
        <v>4876695.9400000004</v>
      </c>
      <c r="E18" s="538">
        <f t="shared" si="0"/>
        <v>14702806.190000001</v>
      </c>
      <c r="F18" s="537">
        <v>9114536.8000000007</v>
      </c>
      <c r="G18" s="537">
        <v>5169105.26</v>
      </c>
      <c r="H18" s="539">
        <f t="shared" si="1"/>
        <v>14283642.060000001</v>
      </c>
    </row>
    <row r="19" spans="1:8">
      <c r="A19" s="56">
        <v>3</v>
      </c>
      <c r="B19" s="59" t="s">
        <v>179</v>
      </c>
      <c r="C19" s="537">
        <v>937559.26</v>
      </c>
      <c r="D19" s="537">
        <v>1118977.67</v>
      </c>
      <c r="E19" s="538">
        <f t="shared" si="0"/>
        <v>2056536.93</v>
      </c>
      <c r="F19" s="537">
        <v>1172897.79</v>
      </c>
      <c r="G19" s="537">
        <v>1068844.1000000001</v>
      </c>
      <c r="H19" s="539">
        <f t="shared" si="1"/>
        <v>2241741.89</v>
      </c>
    </row>
    <row r="20" spans="1:8">
      <c r="A20" s="56">
        <v>4</v>
      </c>
      <c r="B20" s="59" t="s">
        <v>178</v>
      </c>
      <c r="C20" s="537">
        <v>17501888.59</v>
      </c>
      <c r="D20" s="537">
        <v>1371445.2</v>
      </c>
      <c r="E20" s="538">
        <f t="shared" si="0"/>
        <v>18873333.789999999</v>
      </c>
      <c r="F20" s="537">
        <v>16603626.49</v>
      </c>
      <c r="G20" s="537">
        <v>1630967.85</v>
      </c>
      <c r="H20" s="539">
        <f t="shared" si="1"/>
        <v>18234594.34</v>
      </c>
    </row>
    <row r="21" spans="1:8">
      <c r="A21" s="56">
        <v>5</v>
      </c>
      <c r="B21" s="59" t="s">
        <v>177</v>
      </c>
      <c r="C21" s="537">
        <v>1731964.07</v>
      </c>
      <c r="D21" s="537">
        <v>723983.39</v>
      </c>
      <c r="E21" s="538">
        <f t="shared" si="0"/>
        <v>2455947.46</v>
      </c>
      <c r="F21" s="537">
        <v>1669778.25</v>
      </c>
      <c r="G21" s="537">
        <v>1004611.81</v>
      </c>
      <c r="H21" s="539">
        <f t="shared" si="1"/>
        <v>2674390.06</v>
      </c>
    </row>
    <row r="22" spans="1:8">
      <c r="A22" s="56">
        <v>6</v>
      </c>
      <c r="B22" s="61" t="s">
        <v>176</v>
      </c>
      <c r="C22" s="540">
        <f>C8+C9+C19+C20+C21</f>
        <v>86714184.86999999</v>
      </c>
      <c r="D22" s="540">
        <f>D8+D9+D19+D20+D21</f>
        <v>44285045.9005</v>
      </c>
      <c r="E22" s="538">
        <f t="shared" si="0"/>
        <v>130999230.77049999</v>
      </c>
      <c r="F22" s="540">
        <f>F8+F9+F19+F20+F21</f>
        <v>73491915.450000003</v>
      </c>
      <c r="G22" s="540">
        <f>G8+G9+G19+G20+G21</f>
        <v>45561901.467399999</v>
      </c>
      <c r="H22" s="539">
        <f t="shared" si="1"/>
        <v>119053816.9174</v>
      </c>
    </row>
    <row r="23" spans="1:8">
      <c r="A23" s="56"/>
      <c r="B23" s="227" t="s">
        <v>175</v>
      </c>
      <c r="C23" s="541"/>
      <c r="D23" s="541"/>
      <c r="E23" s="542"/>
      <c r="F23" s="541"/>
      <c r="G23" s="541"/>
      <c r="H23" s="543"/>
    </row>
    <row r="24" spans="1:8">
      <c r="A24" s="56">
        <v>7</v>
      </c>
      <c r="B24" s="59" t="s">
        <v>174</v>
      </c>
      <c r="C24" s="537">
        <v>9661510.9600000009</v>
      </c>
      <c r="D24" s="537">
        <v>2323134.0699999998</v>
      </c>
      <c r="E24" s="538">
        <f t="shared" ref="E24:E31" si="2">C24+D24</f>
        <v>11984645.030000001</v>
      </c>
      <c r="F24" s="537">
        <v>8320162.46</v>
      </c>
      <c r="G24" s="537">
        <v>2266674.38</v>
      </c>
      <c r="H24" s="539">
        <f t="shared" ref="H24:H31" si="3">F24+G24</f>
        <v>10586836.84</v>
      </c>
    </row>
    <row r="25" spans="1:8">
      <c r="A25" s="56">
        <v>8</v>
      </c>
      <c r="B25" s="59" t="s">
        <v>173</v>
      </c>
      <c r="C25" s="537">
        <v>11686927.550000001</v>
      </c>
      <c r="D25" s="537">
        <v>7776396.3099999996</v>
      </c>
      <c r="E25" s="538">
        <f t="shared" si="2"/>
        <v>19463323.859999999</v>
      </c>
      <c r="F25" s="537">
        <v>9318784.7699999996</v>
      </c>
      <c r="G25" s="537">
        <v>9192392.3699999992</v>
      </c>
      <c r="H25" s="539">
        <f t="shared" si="3"/>
        <v>18511177.140000001</v>
      </c>
    </row>
    <row r="26" spans="1:8">
      <c r="A26" s="56">
        <v>9</v>
      </c>
      <c r="B26" s="59" t="s">
        <v>172</v>
      </c>
      <c r="C26" s="537">
        <v>869459.98</v>
      </c>
      <c r="D26" s="537">
        <v>7152.54</v>
      </c>
      <c r="E26" s="538">
        <f t="shared" si="2"/>
        <v>876612.52</v>
      </c>
      <c r="F26" s="537">
        <v>1002650.36</v>
      </c>
      <c r="G26" s="537">
        <v>199721.2</v>
      </c>
      <c r="H26" s="539">
        <f t="shared" si="3"/>
        <v>1202371.56</v>
      </c>
    </row>
    <row r="27" spans="1:8">
      <c r="A27" s="56">
        <v>10</v>
      </c>
      <c r="B27" s="59" t="s">
        <v>171</v>
      </c>
      <c r="C27" s="537">
        <v>206921.46</v>
      </c>
      <c r="D27" s="537">
        <v>158268.96</v>
      </c>
      <c r="E27" s="538">
        <f t="shared" si="2"/>
        <v>365190.42</v>
      </c>
      <c r="F27" s="537">
        <v>240773.96</v>
      </c>
      <c r="G27" s="537">
        <v>7960.57</v>
      </c>
      <c r="H27" s="539">
        <f t="shared" si="3"/>
        <v>248734.53</v>
      </c>
    </row>
    <row r="28" spans="1:8">
      <c r="A28" s="56">
        <v>11</v>
      </c>
      <c r="B28" s="59" t="s">
        <v>170</v>
      </c>
      <c r="C28" s="537">
        <v>20012173.469999999</v>
      </c>
      <c r="D28" s="537">
        <v>11668069.119999999</v>
      </c>
      <c r="E28" s="538">
        <f t="shared" si="2"/>
        <v>31680242.589999996</v>
      </c>
      <c r="F28" s="537">
        <v>21090458.739999998</v>
      </c>
      <c r="G28" s="537">
        <v>15095761.779999999</v>
      </c>
      <c r="H28" s="539">
        <f t="shared" si="3"/>
        <v>36186220.519999996</v>
      </c>
    </row>
    <row r="29" spans="1:8">
      <c r="A29" s="56">
        <v>12</v>
      </c>
      <c r="B29" s="59" t="s">
        <v>169</v>
      </c>
      <c r="C29" s="537">
        <v>1627.5</v>
      </c>
      <c r="D29" s="537">
        <v>178024.44</v>
      </c>
      <c r="E29" s="538">
        <f t="shared" si="2"/>
        <v>179651.94</v>
      </c>
      <c r="F29" s="537">
        <v>2401.5</v>
      </c>
      <c r="G29" s="537">
        <v>82522.05</v>
      </c>
      <c r="H29" s="539">
        <f t="shared" si="3"/>
        <v>84923.55</v>
      </c>
    </row>
    <row r="30" spans="1:8">
      <c r="A30" s="56">
        <v>13</v>
      </c>
      <c r="B30" s="62" t="s">
        <v>168</v>
      </c>
      <c r="C30" s="540">
        <f>C24+C25+C26+C27+C28+C29</f>
        <v>42438620.920000002</v>
      </c>
      <c r="D30" s="540">
        <f>D24+D25+D26+D27+D28+D29</f>
        <v>22111045.440000001</v>
      </c>
      <c r="E30" s="538">
        <f t="shared" si="2"/>
        <v>64549666.359999999</v>
      </c>
      <c r="F30" s="540">
        <f>F24+F25+F26+F27+F28+F29</f>
        <v>39975231.789999999</v>
      </c>
      <c r="G30" s="540">
        <f>G24+G25+G26+G27+G28+G29</f>
        <v>26845032.349999998</v>
      </c>
      <c r="H30" s="539">
        <f t="shared" si="3"/>
        <v>66820264.140000001</v>
      </c>
    </row>
    <row r="31" spans="1:8">
      <c r="A31" s="56">
        <v>14</v>
      </c>
      <c r="B31" s="62" t="s">
        <v>167</v>
      </c>
      <c r="C31" s="540">
        <f>C22-C30</f>
        <v>44275563.949999988</v>
      </c>
      <c r="D31" s="540">
        <f>D22-D30</f>
        <v>22174000.460499998</v>
      </c>
      <c r="E31" s="538">
        <f t="shared" si="2"/>
        <v>66449564.41049999</v>
      </c>
      <c r="F31" s="540">
        <f>F22-F30</f>
        <v>33516683.660000004</v>
      </c>
      <c r="G31" s="540">
        <f>G22-G30</f>
        <v>18716869.117400002</v>
      </c>
      <c r="H31" s="539">
        <f t="shared" si="3"/>
        <v>52233552.777400002</v>
      </c>
    </row>
    <row r="32" spans="1:8">
      <c r="A32" s="56"/>
      <c r="B32" s="63"/>
      <c r="C32" s="544"/>
      <c r="D32" s="545"/>
      <c r="E32" s="542"/>
      <c r="F32" s="545"/>
      <c r="G32" s="545"/>
      <c r="H32" s="543"/>
    </row>
    <row r="33" spans="1:8">
      <c r="A33" s="56"/>
      <c r="B33" s="63" t="s">
        <v>166</v>
      </c>
      <c r="C33" s="541"/>
      <c r="D33" s="541"/>
      <c r="E33" s="542"/>
      <c r="F33" s="541"/>
      <c r="G33" s="541"/>
      <c r="H33" s="543"/>
    </row>
    <row r="34" spans="1:8">
      <c r="A34" s="56">
        <v>15</v>
      </c>
      <c r="B34" s="64" t="s">
        <v>165</v>
      </c>
      <c r="C34" s="538">
        <f>C35-C36</f>
        <v>3375104.9200000004</v>
      </c>
      <c r="D34" s="538">
        <f>D35-D36</f>
        <v>-878646.98000000045</v>
      </c>
      <c r="E34" s="538">
        <f t="shared" ref="E34:E45" si="4">C34+D34</f>
        <v>2496457.94</v>
      </c>
      <c r="F34" s="538">
        <f>F35-F36</f>
        <v>1950589.3700000006</v>
      </c>
      <c r="G34" s="538">
        <f>G35-G36</f>
        <v>-315563.05000000028</v>
      </c>
      <c r="H34" s="538">
        <f t="shared" ref="H34:H45" si="5">F34+G34</f>
        <v>1635026.3200000003</v>
      </c>
    </row>
    <row r="35" spans="1:8">
      <c r="A35" s="56">
        <v>15.1</v>
      </c>
      <c r="B35" s="60" t="s">
        <v>164</v>
      </c>
      <c r="C35" s="537">
        <v>6640223.6100000003</v>
      </c>
      <c r="D35" s="537">
        <v>4001550.3</v>
      </c>
      <c r="E35" s="538">
        <f t="shared" si="4"/>
        <v>10641773.91</v>
      </c>
      <c r="F35" s="537">
        <v>4543517.7300000004</v>
      </c>
      <c r="G35" s="537">
        <v>2657084.88</v>
      </c>
      <c r="H35" s="538">
        <f t="shared" si="5"/>
        <v>7200602.6100000003</v>
      </c>
    </row>
    <row r="36" spans="1:8">
      <c r="A36" s="56">
        <v>15.2</v>
      </c>
      <c r="B36" s="60" t="s">
        <v>163</v>
      </c>
      <c r="C36" s="537">
        <v>3265118.69</v>
      </c>
      <c r="D36" s="537">
        <v>4880197.28</v>
      </c>
      <c r="E36" s="538">
        <f t="shared" si="4"/>
        <v>8145315.9700000007</v>
      </c>
      <c r="F36" s="537">
        <v>2592928.36</v>
      </c>
      <c r="G36" s="537">
        <v>2972647.93</v>
      </c>
      <c r="H36" s="538">
        <f t="shared" si="5"/>
        <v>5565576.29</v>
      </c>
    </row>
    <row r="37" spans="1:8">
      <c r="A37" s="56">
        <v>16</v>
      </c>
      <c r="B37" s="59" t="s">
        <v>162</v>
      </c>
      <c r="C37" s="537">
        <v>0</v>
      </c>
      <c r="D37" s="537">
        <v>0</v>
      </c>
      <c r="E37" s="538">
        <f t="shared" si="4"/>
        <v>0</v>
      </c>
      <c r="F37" s="537">
        <v>0</v>
      </c>
      <c r="G37" s="537">
        <v>0</v>
      </c>
      <c r="H37" s="538">
        <f t="shared" si="5"/>
        <v>0</v>
      </c>
    </row>
    <row r="38" spans="1:8">
      <c r="A38" s="56">
        <v>17</v>
      </c>
      <c r="B38" s="59" t="s">
        <v>161</v>
      </c>
      <c r="C38" s="537">
        <v>-1061599.6599999999</v>
      </c>
      <c r="D38" s="537">
        <v>0</v>
      </c>
      <c r="E38" s="538">
        <f t="shared" si="4"/>
        <v>-1061599.6599999999</v>
      </c>
      <c r="F38" s="537">
        <v>143697.79</v>
      </c>
      <c r="G38" s="537">
        <v>0</v>
      </c>
      <c r="H38" s="538">
        <f t="shared" si="5"/>
        <v>143697.79</v>
      </c>
    </row>
    <row r="39" spans="1:8">
      <c r="A39" s="56">
        <v>18</v>
      </c>
      <c r="B39" s="59" t="s">
        <v>160</v>
      </c>
      <c r="C39" s="537">
        <v>0</v>
      </c>
      <c r="D39" s="537">
        <v>0</v>
      </c>
      <c r="E39" s="538">
        <f t="shared" si="4"/>
        <v>0</v>
      </c>
      <c r="F39" s="537">
        <v>0</v>
      </c>
      <c r="G39" s="537">
        <v>0</v>
      </c>
      <c r="H39" s="538">
        <f t="shared" si="5"/>
        <v>0</v>
      </c>
    </row>
    <row r="40" spans="1:8">
      <c r="A40" s="56">
        <v>19</v>
      </c>
      <c r="B40" s="59" t="s">
        <v>159</v>
      </c>
      <c r="C40" s="537">
        <v>2119200.65</v>
      </c>
      <c r="D40" s="537">
        <v>0</v>
      </c>
      <c r="E40" s="538">
        <f t="shared" si="4"/>
        <v>2119200.65</v>
      </c>
      <c r="F40" s="537">
        <v>4751914.13</v>
      </c>
      <c r="G40" s="537">
        <v>0</v>
      </c>
      <c r="H40" s="538">
        <f t="shared" si="5"/>
        <v>4751914.13</v>
      </c>
    </row>
    <row r="41" spans="1:8">
      <c r="A41" s="56">
        <v>20</v>
      </c>
      <c r="B41" s="59" t="s">
        <v>158</v>
      </c>
      <c r="C41" s="537">
        <v>527641.59999999998</v>
      </c>
      <c r="D41" s="537">
        <v>0</v>
      </c>
      <c r="E41" s="538">
        <f t="shared" si="4"/>
        <v>527641.59999999998</v>
      </c>
      <c r="F41" s="537">
        <v>-1192021.7</v>
      </c>
      <c r="G41" s="537">
        <v>0</v>
      </c>
      <c r="H41" s="538">
        <f t="shared" si="5"/>
        <v>-1192021.7</v>
      </c>
    </row>
    <row r="42" spans="1:8">
      <c r="A42" s="56">
        <v>21</v>
      </c>
      <c r="B42" s="59" t="s">
        <v>157</v>
      </c>
      <c r="C42" s="537">
        <v>44494.2</v>
      </c>
      <c r="D42" s="537">
        <v>0</v>
      </c>
      <c r="E42" s="538">
        <f t="shared" si="4"/>
        <v>44494.2</v>
      </c>
      <c r="F42" s="537">
        <v>855480.38</v>
      </c>
      <c r="G42" s="537">
        <v>0</v>
      </c>
      <c r="H42" s="538">
        <f t="shared" si="5"/>
        <v>855480.38</v>
      </c>
    </row>
    <row r="43" spans="1:8">
      <c r="A43" s="56">
        <v>22</v>
      </c>
      <c r="B43" s="59" t="s">
        <v>156</v>
      </c>
      <c r="C43" s="537">
        <v>757791.53</v>
      </c>
      <c r="D43" s="537">
        <v>23779</v>
      </c>
      <c r="E43" s="538">
        <f t="shared" si="4"/>
        <v>781570.53</v>
      </c>
      <c r="F43" s="537">
        <v>805466.56</v>
      </c>
      <c r="G43" s="537">
        <v>31159.21</v>
      </c>
      <c r="H43" s="538">
        <f t="shared" si="5"/>
        <v>836625.77</v>
      </c>
    </row>
    <row r="44" spans="1:8">
      <c r="A44" s="56">
        <v>23</v>
      </c>
      <c r="B44" s="59" t="s">
        <v>155</v>
      </c>
      <c r="C44" s="537">
        <v>736867.3</v>
      </c>
      <c r="D44" s="537">
        <v>423910.95</v>
      </c>
      <c r="E44" s="538">
        <f t="shared" si="4"/>
        <v>1160778.25</v>
      </c>
      <c r="F44" s="537">
        <v>797846.68</v>
      </c>
      <c r="G44" s="537">
        <v>693313.55</v>
      </c>
      <c r="H44" s="538">
        <f t="shared" si="5"/>
        <v>1491160.23</v>
      </c>
    </row>
    <row r="45" spans="1:8">
      <c r="A45" s="56">
        <v>24</v>
      </c>
      <c r="B45" s="62" t="s">
        <v>269</v>
      </c>
      <c r="C45" s="540">
        <f>C34+C37+C38+C39+C40+C41+C42+C43+C44</f>
        <v>6499500.54</v>
      </c>
      <c r="D45" s="540">
        <f>D34+D37+D38+D39+D40+D41+D42+D43+D44</f>
        <v>-430957.03000000044</v>
      </c>
      <c r="E45" s="538">
        <f t="shared" si="4"/>
        <v>6068543.5099999998</v>
      </c>
      <c r="F45" s="540">
        <f>F34+F37+F38+F39+F40+F41+F42+F43+F44</f>
        <v>8112973.2100000009</v>
      </c>
      <c r="G45" s="540">
        <f>G34+G37+G38+G39+G40+G41+G42+G43+G44</f>
        <v>408909.70999999979</v>
      </c>
      <c r="H45" s="538">
        <f t="shared" si="5"/>
        <v>8521882.9199999999</v>
      </c>
    </row>
    <row r="46" spans="1:8">
      <c r="A46" s="56"/>
      <c r="B46" s="227" t="s">
        <v>154</v>
      </c>
      <c r="C46" s="541"/>
      <c r="D46" s="541"/>
      <c r="E46" s="542"/>
      <c r="F46" s="541"/>
      <c r="G46" s="541"/>
      <c r="H46" s="543"/>
    </row>
    <row r="47" spans="1:8">
      <c r="A47" s="56">
        <v>25</v>
      </c>
      <c r="B47" s="59" t="s">
        <v>153</v>
      </c>
      <c r="C47" s="537">
        <v>200992.74</v>
      </c>
      <c r="D47" s="537">
        <v>268034.45</v>
      </c>
      <c r="E47" s="538">
        <f t="shared" ref="E47:E54" si="6">C47+D47</f>
        <v>469027.19</v>
      </c>
      <c r="F47" s="537">
        <v>191619.47</v>
      </c>
      <c r="G47" s="537">
        <v>247024.2</v>
      </c>
      <c r="H47" s="539">
        <f t="shared" ref="H47:H54" si="7">F47+G47</f>
        <v>438643.67000000004</v>
      </c>
    </row>
    <row r="48" spans="1:8">
      <c r="A48" s="56">
        <v>26</v>
      </c>
      <c r="B48" s="59" t="s">
        <v>152</v>
      </c>
      <c r="C48" s="537">
        <v>2109976.4</v>
      </c>
      <c r="D48" s="537">
        <v>29592.71</v>
      </c>
      <c r="E48" s="538">
        <f t="shared" si="6"/>
        <v>2139569.11</v>
      </c>
      <c r="F48" s="537">
        <v>2083917.47</v>
      </c>
      <c r="G48" s="537">
        <v>97251.14</v>
      </c>
      <c r="H48" s="539">
        <f t="shared" si="7"/>
        <v>2181168.61</v>
      </c>
    </row>
    <row r="49" spans="1:8">
      <c r="A49" s="56">
        <v>27</v>
      </c>
      <c r="B49" s="59" t="s">
        <v>151</v>
      </c>
      <c r="C49" s="537">
        <v>21379679.039999999</v>
      </c>
      <c r="D49" s="537">
        <v>0</v>
      </c>
      <c r="E49" s="538">
        <f t="shared" si="6"/>
        <v>21379679.039999999</v>
      </c>
      <c r="F49" s="537">
        <v>17442475.52</v>
      </c>
      <c r="G49" s="537">
        <v>0</v>
      </c>
      <c r="H49" s="539">
        <f t="shared" si="7"/>
        <v>17442475.52</v>
      </c>
    </row>
    <row r="50" spans="1:8">
      <c r="A50" s="56">
        <v>28</v>
      </c>
      <c r="B50" s="59" t="s">
        <v>150</v>
      </c>
      <c r="C50" s="537">
        <v>76080.13</v>
      </c>
      <c r="D50" s="537">
        <v>0</v>
      </c>
      <c r="E50" s="538">
        <f t="shared" si="6"/>
        <v>76080.13</v>
      </c>
      <c r="F50" s="537">
        <v>94057.62</v>
      </c>
      <c r="G50" s="537">
        <v>0</v>
      </c>
      <c r="H50" s="539">
        <f t="shared" si="7"/>
        <v>94057.62</v>
      </c>
    </row>
    <row r="51" spans="1:8">
      <c r="A51" s="56">
        <v>29</v>
      </c>
      <c r="B51" s="59" t="s">
        <v>149</v>
      </c>
      <c r="C51" s="537">
        <v>4542656.58</v>
      </c>
      <c r="D51" s="537">
        <v>0</v>
      </c>
      <c r="E51" s="538">
        <f t="shared" si="6"/>
        <v>4542656.58</v>
      </c>
      <c r="F51" s="537">
        <v>3578502.3</v>
      </c>
      <c r="G51" s="537">
        <v>0</v>
      </c>
      <c r="H51" s="539">
        <f t="shared" si="7"/>
        <v>3578502.3</v>
      </c>
    </row>
    <row r="52" spans="1:8">
      <c r="A52" s="56">
        <v>30</v>
      </c>
      <c r="B52" s="59" t="s">
        <v>148</v>
      </c>
      <c r="C52" s="537">
        <v>4341564.99</v>
      </c>
      <c r="D52" s="537">
        <v>148962.75</v>
      </c>
      <c r="E52" s="538">
        <f t="shared" si="6"/>
        <v>4490527.74</v>
      </c>
      <c r="F52" s="537">
        <v>3870267.58</v>
      </c>
      <c r="G52" s="537">
        <v>383358.59</v>
      </c>
      <c r="H52" s="539">
        <f t="shared" si="7"/>
        <v>4253626.17</v>
      </c>
    </row>
    <row r="53" spans="1:8">
      <c r="A53" s="56">
        <v>31</v>
      </c>
      <c r="B53" s="62" t="s">
        <v>270</v>
      </c>
      <c r="C53" s="540">
        <f>C47+C48+C49+C50+C51+C52</f>
        <v>32650949.880000003</v>
      </c>
      <c r="D53" s="540">
        <f>D47+D48+D49+D50+D51+D52</f>
        <v>446589.91000000003</v>
      </c>
      <c r="E53" s="538">
        <f t="shared" si="6"/>
        <v>33097539.790000003</v>
      </c>
      <c r="F53" s="540">
        <f>F47+F48+F49+F50+F51+F52</f>
        <v>27260839.960000001</v>
      </c>
      <c r="G53" s="540">
        <f>G47+G48+G49+G50+G51+G52</f>
        <v>727633.93</v>
      </c>
      <c r="H53" s="538">
        <f t="shared" si="7"/>
        <v>27988473.890000001</v>
      </c>
    </row>
    <row r="54" spans="1:8">
      <c r="A54" s="56">
        <v>32</v>
      </c>
      <c r="B54" s="62" t="s">
        <v>271</v>
      </c>
      <c r="C54" s="540">
        <f>C45-C53</f>
        <v>-26151449.340000004</v>
      </c>
      <c r="D54" s="540">
        <f>D45-D53</f>
        <v>-877546.94000000041</v>
      </c>
      <c r="E54" s="538">
        <f t="shared" si="6"/>
        <v>-27028996.280000005</v>
      </c>
      <c r="F54" s="540">
        <f>F45-F53</f>
        <v>-19147866.75</v>
      </c>
      <c r="G54" s="540">
        <f>G45-G53</f>
        <v>-318724.22000000026</v>
      </c>
      <c r="H54" s="538">
        <f t="shared" si="7"/>
        <v>-19466590.969999999</v>
      </c>
    </row>
    <row r="55" spans="1:8">
      <c r="A55" s="56"/>
      <c r="B55" s="63"/>
      <c r="C55" s="545"/>
      <c r="D55" s="545"/>
      <c r="E55" s="542"/>
      <c r="F55" s="545"/>
      <c r="G55" s="545"/>
      <c r="H55" s="543"/>
    </row>
    <row r="56" spans="1:8">
      <c r="A56" s="56">
        <v>33</v>
      </c>
      <c r="B56" s="62" t="s">
        <v>147</v>
      </c>
      <c r="C56" s="540">
        <f>C31+C54</f>
        <v>18124114.609999985</v>
      </c>
      <c r="D56" s="540">
        <f>D31+D54</f>
        <v>21296453.520499997</v>
      </c>
      <c r="E56" s="538">
        <f>C56+D56</f>
        <v>39420568.130499981</v>
      </c>
      <c r="F56" s="540">
        <f>F31+F54</f>
        <v>14368816.910000004</v>
      </c>
      <c r="G56" s="540">
        <f>G31+G54</f>
        <v>18398144.897400003</v>
      </c>
      <c r="H56" s="539">
        <f>F56+G56</f>
        <v>32766961.807400007</v>
      </c>
    </row>
    <row r="57" spans="1:8">
      <c r="A57" s="56"/>
      <c r="B57" s="63"/>
      <c r="C57" s="545"/>
      <c r="D57" s="545"/>
      <c r="E57" s="542"/>
      <c r="F57" s="545"/>
      <c r="G57" s="545"/>
      <c r="H57" s="543"/>
    </row>
    <row r="58" spans="1:8">
      <c r="A58" s="56">
        <v>34</v>
      </c>
      <c r="B58" s="59" t="s">
        <v>146</v>
      </c>
      <c r="C58" s="537">
        <v>-6690132.1200000001</v>
      </c>
      <c r="D58" s="537">
        <v>-317964.78000000003</v>
      </c>
      <c r="E58" s="538">
        <f>C58+D58</f>
        <v>-7008096.9000000004</v>
      </c>
      <c r="F58" s="537">
        <v>21765368.07</v>
      </c>
      <c r="G58" s="537">
        <v>1768484.15</v>
      </c>
      <c r="H58" s="539">
        <f>F58+G58</f>
        <v>23533852.219999999</v>
      </c>
    </row>
    <row r="59" spans="1:8" s="228" customFormat="1">
      <c r="A59" s="56">
        <v>35</v>
      </c>
      <c r="B59" s="59" t="s">
        <v>145</v>
      </c>
      <c r="C59" s="537">
        <v>0</v>
      </c>
      <c r="D59" s="537">
        <v>0</v>
      </c>
      <c r="E59" s="538">
        <f>C59+D59</f>
        <v>0</v>
      </c>
      <c r="F59" s="537">
        <v>0</v>
      </c>
      <c r="G59" s="537">
        <v>0</v>
      </c>
      <c r="H59" s="539">
        <f>F59+G59</f>
        <v>0</v>
      </c>
    </row>
    <row r="60" spans="1:8">
      <c r="A60" s="56">
        <v>36</v>
      </c>
      <c r="B60" s="59" t="s">
        <v>144</v>
      </c>
      <c r="C60" s="537">
        <v>-2195322.3199999998</v>
      </c>
      <c r="D60" s="537">
        <v>-43070.43</v>
      </c>
      <c r="E60" s="538">
        <f>C60+D60</f>
        <v>-2238392.75</v>
      </c>
      <c r="F60" s="537">
        <v>4884187.03</v>
      </c>
      <c r="G60" s="537">
        <v>-549716.68000000005</v>
      </c>
      <c r="H60" s="539">
        <f>F60+G60</f>
        <v>4334470.3500000006</v>
      </c>
    </row>
    <row r="61" spans="1:8">
      <c r="A61" s="56">
        <v>37</v>
      </c>
      <c r="B61" s="62" t="s">
        <v>143</v>
      </c>
      <c r="C61" s="540">
        <f>C58+C59+C60</f>
        <v>-8885454.4399999995</v>
      </c>
      <c r="D61" s="540">
        <f>D58+D59+D60</f>
        <v>-361035.21</v>
      </c>
      <c r="E61" s="538">
        <f>C61+D61</f>
        <v>-9246489.6500000004</v>
      </c>
      <c r="F61" s="540">
        <f>F58+F59+F60</f>
        <v>26649555.100000001</v>
      </c>
      <c r="G61" s="540">
        <f>G58+G59+G60</f>
        <v>1218767.4699999997</v>
      </c>
      <c r="H61" s="539">
        <f>F61+G61</f>
        <v>27868322.57</v>
      </c>
    </row>
    <row r="62" spans="1:8">
      <c r="A62" s="56"/>
      <c r="B62" s="65"/>
      <c r="C62" s="541"/>
      <c r="D62" s="541"/>
      <c r="E62" s="542"/>
      <c r="F62" s="541"/>
      <c r="G62" s="541"/>
      <c r="H62" s="543"/>
    </row>
    <row r="63" spans="1:8">
      <c r="A63" s="56">
        <v>38</v>
      </c>
      <c r="B63" s="66" t="s">
        <v>142</v>
      </c>
      <c r="C63" s="540">
        <f>C56-C61</f>
        <v>27009569.049999982</v>
      </c>
      <c r="D63" s="540">
        <f>D56-D61</f>
        <v>21657488.730499998</v>
      </c>
      <c r="E63" s="538">
        <f>C63+D63</f>
        <v>48667057.78049998</v>
      </c>
      <c r="F63" s="540">
        <f>F56-F61</f>
        <v>-12280738.189999998</v>
      </c>
      <c r="G63" s="540">
        <f>G56-G61</f>
        <v>17179377.427400004</v>
      </c>
      <c r="H63" s="539">
        <f>F63+G63</f>
        <v>4898639.2374000065</v>
      </c>
    </row>
    <row r="64" spans="1:8">
      <c r="A64" s="52">
        <v>39</v>
      </c>
      <c r="B64" s="59" t="s">
        <v>141</v>
      </c>
      <c r="C64" s="537">
        <v>4913966.8</v>
      </c>
      <c r="D64" s="537">
        <v>0</v>
      </c>
      <c r="E64" s="538">
        <f>C64+D64</f>
        <v>4913966.8</v>
      </c>
      <c r="F64" s="537">
        <v>-1179960.24</v>
      </c>
      <c r="G64" s="537">
        <v>0</v>
      </c>
      <c r="H64" s="539">
        <f>F64+G64</f>
        <v>-1179960.24</v>
      </c>
    </row>
    <row r="65" spans="1:8">
      <c r="A65" s="56">
        <v>40</v>
      </c>
      <c r="B65" s="62" t="s">
        <v>140</v>
      </c>
      <c r="C65" s="540">
        <f>C63-C64</f>
        <v>22095602.249999981</v>
      </c>
      <c r="D65" s="540">
        <f>D63-D64</f>
        <v>21657488.730499998</v>
      </c>
      <c r="E65" s="538">
        <f>C65+D65</f>
        <v>43753090.980499983</v>
      </c>
      <c r="F65" s="540">
        <f>F63-F64</f>
        <v>-11100777.949999997</v>
      </c>
      <c r="G65" s="540">
        <f>G63-G64</f>
        <v>17179377.427400004</v>
      </c>
      <c r="H65" s="539">
        <f>F65+G65</f>
        <v>6078599.4774000067</v>
      </c>
    </row>
    <row r="66" spans="1:8">
      <c r="A66" s="52">
        <v>41</v>
      </c>
      <c r="B66" s="59" t="s">
        <v>139</v>
      </c>
      <c r="C66" s="537">
        <v>0</v>
      </c>
      <c r="D66" s="537">
        <v>0</v>
      </c>
      <c r="E66" s="538">
        <f>C66+D66</f>
        <v>0</v>
      </c>
      <c r="F66" s="537">
        <v>-106250</v>
      </c>
      <c r="G66" s="537">
        <v>0</v>
      </c>
      <c r="H66" s="539">
        <f>F66+G66</f>
        <v>-106250</v>
      </c>
    </row>
    <row r="67" spans="1:8" ht="13.5" thickBot="1">
      <c r="A67" s="67">
        <v>42</v>
      </c>
      <c r="B67" s="68" t="s">
        <v>138</v>
      </c>
      <c r="C67" s="546">
        <f>C65+C66</f>
        <v>22095602.249999981</v>
      </c>
      <c r="D67" s="546">
        <f>D65+D66</f>
        <v>21657488.730499998</v>
      </c>
      <c r="E67" s="547">
        <f>C67+D67</f>
        <v>43753090.980499983</v>
      </c>
      <c r="F67" s="546">
        <f>F65+F66</f>
        <v>-11207027.949999997</v>
      </c>
      <c r="G67" s="546">
        <f>G65+G66</f>
        <v>17179377.427400004</v>
      </c>
      <c r="H67" s="548">
        <f>F67+G67</f>
        <v>5972349.4774000067</v>
      </c>
    </row>
    <row r="70" spans="1:8">
      <c r="C70" s="549"/>
      <c r="D70" s="549"/>
      <c r="E70" s="549"/>
      <c r="F70" s="549"/>
      <c r="G70" s="549"/>
      <c r="H70" s="549"/>
    </row>
  </sheetData>
  <mergeCells count="2">
    <mergeCell ref="C5:E5"/>
    <mergeCell ref="F5:H5"/>
  </mergeCells>
  <pageMargins left="0.7" right="0.7"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85" zoomScaleNormal="85" workbookViewId="0">
      <selection activeCell="B2" sqref="B2"/>
    </sheetView>
  </sheetViews>
  <sheetFormatPr defaultColWidth="9.140625" defaultRowHeight="14.25"/>
  <cols>
    <col min="1" max="1" width="9.42578125" style="5" bestFit="1" customWidth="1"/>
    <col min="2" max="2" width="72.28515625" style="5" customWidth="1"/>
    <col min="3" max="3" width="12.28515625" style="5" bestFit="1" customWidth="1"/>
    <col min="4" max="4" width="15.140625" style="5" bestFit="1" customWidth="1"/>
    <col min="5" max="5" width="14.7109375" style="5" bestFit="1" customWidth="1"/>
    <col min="6" max="6" width="12.28515625" style="5" bestFit="1" customWidth="1"/>
    <col min="7" max="7" width="14.7109375" style="5" bestFit="1" customWidth="1"/>
    <col min="8" max="8" width="14.42578125" style="5" bestFit="1" customWidth="1"/>
    <col min="9" max="16384" width="9.140625" style="5"/>
  </cols>
  <sheetData>
    <row r="1" spans="1:13">
      <c r="A1" s="2" t="s">
        <v>30</v>
      </c>
      <c r="B1" s="533" t="str">
        <f>'Info '!C2</f>
        <v>JSC "BasisBank"</v>
      </c>
    </row>
    <row r="2" spans="1:13">
      <c r="A2" s="2" t="s">
        <v>31</v>
      </c>
      <c r="B2" s="534">
        <f>'2.RC'!B2</f>
        <v>44561</v>
      </c>
    </row>
    <row r="3" spans="1:13">
      <c r="A3" s="4"/>
    </row>
    <row r="4" spans="1:13" ht="15" thickBot="1">
      <c r="A4" s="4" t="s">
        <v>74</v>
      </c>
      <c r="B4" s="4"/>
      <c r="C4" s="207"/>
      <c r="D4" s="207"/>
      <c r="E4" s="207"/>
      <c r="F4" s="208"/>
      <c r="G4" s="208"/>
      <c r="H4" s="209" t="s">
        <v>73</v>
      </c>
    </row>
    <row r="5" spans="1:13">
      <c r="A5" s="624" t="s">
        <v>6</v>
      </c>
      <c r="B5" s="626" t="s">
        <v>336</v>
      </c>
      <c r="C5" s="628" t="s">
        <v>68</v>
      </c>
      <c r="D5" s="629"/>
      <c r="E5" s="630"/>
      <c r="F5" s="628" t="s">
        <v>72</v>
      </c>
      <c r="G5" s="629"/>
      <c r="H5" s="631"/>
    </row>
    <row r="6" spans="1:13">
      <c r="A6" s="625"/>
      <c r="B6" s="627"/>
      <c r="C6" s="614" t="s">
        <v>283</v>
      </c>
      <c r="D6" s="614" t="s">
        <v>119</v>
      </c>
      <c r="E6" s="614" t="s">
        <v>106</v>
      </c>
      <c r="F6" s="614" t="s">
        <v>283</v>
      </c>
      <c r="G6" s="614" t="s">
        <v>119</v>
      </c>
      <c r="H6" s="615" t="s">
        <v>106</v>
      </c>
    </row>
    <row r="7" spans="1:13" s="17" customFormat="1">
      <c r="A7" s="210">
        <v>1</v>
      </c>
      <c r="B7" s="211" t="s">
        <v>370</v>
      </c>
      <c r="C7" s="33">
        <v>154148016.02999997</v>
      </c>
      <c r="D7" s="33">
        <v>99018198.470200002</v>
      </c>
      <c r="E7" s="212">
        <f>C7+D7</f>
        <v>253166214.50019997</v>
      </c>
      <c r="F7" s="33">
        <v>80377730.580000013</v>
      </c>
      <c r="G7" s="33">
        <v>55530576.467100002</v>
      </c>
      <c r="H7" s="34">
        <f t="shared" ref="H7:H53" si="0">F7+G7</f>
        <v>135908307.04710001</v>
      </c>
      <c r="J7" s="550"/>
      <c r="K7" s="550"/>
      <c r="L7" s="550"/>
      <c r="M7" s="550"/>
    </row>
    <row r="8" spans="1:13" s="17" customFormat="1">
      <c r="A8" s="210">
        <v>1.1000000000000001</v>
      </c>
      <c r="B8" s="258" t="s">
        <v>301</v>
      </c>
      <c r="C8" s="33">
        <v>79220054.989999995</v>
      </c>
      <c r="D8" s="33">
        <v>37965355.744599998</v>
      </c>
      <c r="E8" s="212">
        <f t="shared" ref="E8:E53" si="1">C8+D8</f>
        <v>117185410.73459999</v>
      </c>
      <c r="F8" s="33">
        <v>40646204.560000002</v>
      </c>
      <c r="G8" s="33">
        <v>23926802.1664</v>
      </c>
      <c r="H8" s="34">
        <f t="shared" si="0"/>
        <v>64573006.726400003</v>
      </c>
      <c r="J8" s="550"/>
      <c r="K8" s="550"/>
      <c r="L8" s="550"/>
      <c r="M8" s="550"/>
    </row>
    <row r="9" spans="1:13" s="17" customFormat="1">
      <c r="A9" s="210">
        <v>1.2</v>
      </c>
      <c r="B9" s="258" t="s">
        <v>302</v>
      </c>
      <c r="C9" s="33">
        <v>0</v>
      </c>
      <c r="D9" s="33">
        <v>0</v>
      </c>
      <c r="E9" s="212">
        <f t="shared" si="1"/>
        <v>0</v>
      </c>
      <c r="F9" s="33">
        <v>0</v>
      </c>
      <c r="G9" s="33">
        <v>0</v>
      </c>
      <c r="H9" s="34">
        <f t="shared" si="0"/>
        <v>0</v>
      </c>
      <c r="J9" s="550"/>
      <c r="K9" s="550"/>
      <c r="L9" s="550"/>
      <c r="M9" s="550"/>
    </row>
    <row r="10" spans="1:13" s="17" customFormat="1">
      <c r="A10" s="210">
        <v>1.3</v>
      </c>
      <c r="B10" s="258" t="s">
        <v>303</v>
      </c>
      <c r="C10" s="33">
        <v>74412095.030000001</v>
      </c>
      <c r="D10" s="33">
        <v>60995215.160400003</v>
      </c>
      <c r="E10" s="212">
        <f t="shared" si="1"/>
        <v>135407310.1904</v>
      </c>
      <c r="F10" s="33">
        <v>39667781.869999997</v>
      </c>
      <c r="G10" s="33">
        <v>31538886.9333</v>
      </c>
      <c r="H10" s="34">
        <f t="shared" si="0"/>
        <v>71206668.803299993</v>
      </c>
      <c r="J10" s="550"/>
      <c r="K10" s="550"/>
      <c r="L10" s="550"/>
      <c r="M10" s="550"/>
    </row>
    <row r="11" spans="1:13" s="17" customFormat="1">
      <c r="A11" s="210">
        <v>1.4</v>
      </c>
      <c r="B11" s="258" t="s">
        <v>284</v>
      </c>
      <c r="C11" s="33">
        <v>515866.01</v>
      </c>
      <c r="D11" s="33">
        <v>57627.565199999997</v>
      </c>
      <c r="E11" s="212">
        <f t="shared" si="1"/>
        <v>573493.57519999996</v>
      </c>
      <c r="F11" s="33">
        <v>63744.15</v>
      </c>
      <c r="G11" s="33">
        <v>64887.367400000003</v>
      </c>
      <c r="H11" s="34">
        <f t="shared" si="0"/>
        <v>128631.51740000001</v>
      </c>
      <c r="J11" s="550"/>
      <c r="K11" s="550"/>
      <c r="L11" s="550"/>
      <c r="M11" s="550"/>
    </row>
    <row r="12" spans="1:13" s="17" customFormat="1" ht="29.25" customHeight="1">
      <c r="A12" s="210">
        <v>2</v>
      </c>
      <c r="B12" s="214" t="s">
        <v>305</v>
      </c>
      <c r="C12" s="33">
        <v>0</v>
      </c>
      <c r="D12" s="33">
        <v>28113916.723200001</v>
      </c>
      <c r="E12" s="212">
        <f t="shared" si="1"/>
        <v>28113916.723200001</v>
      </c>
      <c r="F12" s="33">
        <v>0</v>
      </c>
      <c r="G12" s="33">
        <v>34789475.100000001</v>
      </c>
      <c r="H12" s="34">
        <f t="shared" si="0"/>
        <v>34789475.100000001</v>
      </c>
      <c r="J12" s="550"/>
      <c r="K12" s="550"/>
      <c r="L12" s="550"/>
      <c r="M12" s="550"/>
    </row>
    <row r="13" spans="1:13" s="17" customFormat="1" ht="19.899999999999999" customHeight="1">
      <c r="A13" s="210">
        <v>3</v>
      </c>
      <c r="B13" s="214" t="s">
        <v>304</v>
      </c>
      <c r="C13" s="33">
        <v>0</v>
      </c>
      <c r="D13" s="33">
        <v>0</v>
      </c>
      <c r="E13" s="212">
        <f t="shared" si="1"/>
        <v>0</v>
      </c>
      <c r="F13" s="33">
        <v>0</v>
      </c>
      <c r="G13" s="33">
        <v>0</v>
      </c>
      <c r="H13" s="34">
        <f t="shared" si="0"/>
        <v>0</v>
      </c>
      <c r="J13" s="550"/>
      <c r="K13" s="550"/>
      <c r="L13" s="550"/>
      <c r="M13" s="550"/>
    </row>
    <row r="14" spans="1:13" s="17" customFormat="1">
      <c r="A14" s="210">
        <v>3.1</v>
      </c>
      <c r="B14" s="259" t="s">
        <v>285</v>
      </c>
      <c r="C14" s="33">
        <v>252777619</v>
      </c>
      <c r="D14" s="33">
        <v>0</v>
      </c>
      <c r="E14" s="212">
        <f t="shared" si="1"/>
        <v>252777619</v>
      </c>
      <c r="F14" s="33">
        <v>0</v>
      </c>
      <c r="G14" s="33">
        <v>0</v>
      </c>
      <c r="H14" s="34">
        <f t="shared" si="0"/>
        <v>0</v>
      </c>
      <c r="J14" s="550"/>
      <c r="K14" s="550"/>
      <c r="L14" s="550"/>
      <c r="M14" s="550"/>
    </row>
    <row r="15" spans="1:13" s="17" customFormat="1">
      <c r="A15" s="210">
        <v>3.2</v>
      </c>
      <c r="B15" s="259" t="s">
        <v>286</v>
      </c>
      <c r="C15" s="33">
        <v>0</v>
      </c>
      <c r="D15" s="33">
        <v>0</v>
      </c>
      <c r="E15" s="212">
        <f t="shared" si="1"/>
        <v>0</v>
      </c>
      <c r="F15" s="33">
        <v>0</v>
      </c>
      <c r="G15" s="33">
        <v>0</v>
      </c>
      <c r="H15" s="34">
        <f t="shared" si="0"/>
        <v>0</v>
      </c>
      <c r="J15" s="550"/>
      <c r="K15" s="550"/>
      <c r="L15" s="550"/>
      <c r="M15" s="550"/>
    </row>
    <row r="16" spans="1:13" s="17" customFormat="1">
      <c r="A16" s="210">
        <v>4</v>
      </c>
      <c r="B16" s="262" t="s">
        <v>315</v>
      </c>
      <c r="C16" s="33">
        <v>24326287.309214</v>
      </c>
      <c r="D16" s="33">
        <v>595747174.54892099</v>
      </c>
      <c r="E16" s="212">
        <f t="shared" si="1"/>
        <v>620073461.85813498</v>
      </c>
      <c r="F16" s="33">
        <v>22882587.999666002</v>
      </c>
      <c r="G16" s="33">
        <v>573899148.46328604</v>
      </c>
      <c r="H16" s="34">
        <f t="shared" si="0"/>
        <v>596781736.46295202</v>
      </c>
      <c r="J16" s="550"/>
      <c r="K16" s="550"/>
      <c r="L16" s="550"/>
      <c r="M16" s="550"/>
    </row>
    <row r="17" spans="1:13" s="17" customFormat="1">
      <c r="A17" s="210">
        <v>4.0999999999999996</v>
      </c>
      <c r="B17" s="259" t="s">
        <v>306</v>
      </c>
      <c r="C17" s="33">
        <v>22268787.309214</v>
      </c>
      <c r="D17" s="33">
        <v>594223929.74892104</v>
      </c>
      <c r="E17" s="212">
        <f t="shared" si="1"/>
        <v>616492717.05813503</v>
      </c>
      <c r="F17" s="33">
        <v>21468587.999666002</v>
      </c>
      <c r="G17" s="33">
        <v>504320198.26328599</v>
      </c>
      <c r="H17" s="34">
        <f t="shared" si="0"/>
        <v>525788786.26295197</v>
      </c>
      <c r="J17" s="550"/>
      <c r="K17" s="550"/>
      <c r="L17" s="550"/>
      <c r="M17" s="550"/>
    </row>
    <row r="18" spans="1:13" s="17" customFormat="1">
      <c r="A18" s="210">
        <v>4.2</v>
      </c>
      <c r="B18" s="259" t="s">
        <v>300</v>
      </c>
      <c r="C18" s="33">
        <v>2057500</v>
      </c>
      <c r="D18" s="33">
        <v>1523244.8</v>
      </c>
      <c r="E18" s="212">
        <f t="shared" si="1"/>
        <v>3580744.8</v>
      </c>
      <c r="F18" s="33">
        <v>1414000</v>
      </c>
      <c r="G18" s="33">
        <v>69578950.200000003</v>
      </c>
      <c r="H18" s="34">
        <f t="shared" si="0"/>
        <v>70992950.200000003</v>
      </c>
      <c r="J18" s="550"/>
      <c r="K18" s="550"/>
      <c r="L18" s="550"/>
      <c r="M18" s="550"/>
    </row>
    <row r="19" spans="1:13" s="17" customFormat="1">
      <c r="A19" s="210">
        <v>5</v>
      </c>
      <c r="B19" s="214" t="s">
        <v>314</v>
      </c>
      <c r="C19" s="33">
        <v>41675889.299999997</v>
      </c>
      <c r="D19" s="33">
        <v>2478340743.8700004</v>
      </c>
      <c r="E19" s="212">
        <f t="shared" si="1"/>
        <v>2520016633.1700006</v>
      </c>
      <c r="F19" s="33">
        <v>50740729.079999998</v>
      </c>
      <c r="G19" s="33">
        <v>2036732145.786</v>
      </c>
      <c r="H19" s="34">
        <f t="shared" si="0"/>
        <v>2087472874.8659999</v>
      </c>
      <c r="J19" s="550"/>
      <c r="K19" s="550"/>
      <c r="L19" s="550"/>
      <c r="M19" s="550"/>
    </row>
    <row r="20" spans="1:13" s="17" customFormat="1">
      <c r="A20" s="210">
        <v>5.0999999999999996</v>
      </c>
      <c r="B20" s="260" t="s">
        <v>289</v>
      </c>
      <c r="C20" s="33">
        <v>10105983.51</v>
      </c>
      <c r="D20" s="33">
        <v>47594957.594800003</v>
      </c>
      <c r="E20" s="212">
        <f t="shared" si="1"/>
        <v>57700941.104800001</v>
      </c>
      <c r="F20" s="33">
        <v>6492411.8200000003</v>
      </c>
      <c r="G20" s="33">
        <v>101007567.7377</v>
      </c>
      <c r="H20" s="34">
        <f t="shared" si="0"/>
        <v>107499979.55770001</v>
      </c>
      <c r="J20" s="550"/>
      <c r="K20" s="550"/>
      <c r="L20" s="550"/>
      <c r="M20" s="550"/>
    </row>
    <row r="21" spans="1:13" s="17" customFormat="1">
      <c r="A21" s="210">
        <v>5.2</v>
      </c>
      <c r="B21" s="260" t="s">
        <v>288</v>
      </c>
      <c r="C21" s="33">
        <v>0</v>
      </c>
      <c r="D21" s="33">
        <v>0</v>
      </c>
      <c r="E21" s="212">
        <f t="shared" si="1"/>
        <v>0</v>
      </c>
      <c r="F21" s="33">
        <v>0</v>
      </c>
      <c r="G21" s="33">
        <v>0</v>
      </c>
      <c r="H21" s="34">
        <f t="shared" si="0"/>
        <v>0</v>
      </c>
      <c r="J21" s="550"/>
      <c r="K21" s="550"/>
      <c r="L21" s="550"/>
      <c r="M21" s="550"/>
    </row>
    <row r="22" spans="1:13" s="17" customFormat="1">
      <c r="A22" s="210">
        <v>5.3</v>
      </c>
      <c r="B22" s="260" t="s">
        <v>287</v>
      </c>
      <c r="C22" s="33">
        <v>17646905.789999999</v>
      </c>
      <c r="D22" s="33">
        <v>2362972637.7377</v>
      </c>
      <c r="E22" s="212">
        <f t="shared" si="1"/>
        <v>2380619543.5276999</v>
      </c>
      <c r="F22" s="33">
        <v>19359598.170000002</v>
      </c>
      <c r="G22" s="33">
        <v>1864836542.1896999</v>
      </c>
      <c r="H22" s="34">
        <f t="shared" si="0"/>
        <v>1884196140.3597</v>
      </c>
      <c r="J22" s="550"/>
      <c r="K22" s="550"/>
      <c r="L22" s="550"/>
      <c r="M22" s="550"/>
    </row>
    <row r="23" spans="1:13" s="17" customFormat="1">
      <c r="A23" s="210" t="s">
        <v>15</v>
      </c>
      <c r="B23" s="215" t="s">
        <v>75</v>
      </c>
      <c r="C23" s="33">
        <v>83808</v>
      </c>
      <c r="D23" s="33">
        <v>554590545.18620002</v>
      </c>
      <c r="E23" s="212">
        <f t="shared" si="1"/>
        <v>554674353.18620002</v>
      </c>
      <c r="F23" s="33">
        <v>65808</v>
      </c>
      <c r="G23" s="33">
        <v>376334482.55930001</v>
      </c>
      <c r="H23" s="34">
        <f t="shared" si="0"/>
        <v>376400290.55930001</v>
      </c>
      <c r="J23" s="550"/>
      <c r="K23" s="550"/>
      <c r="L23" s="550"/>
      <c r="M23" s="550"/>
    </row>
    <row r="24" spans="1:13" s="17" customFormat="1">
      <c r="A24" s="210" t="s">
        <v>16</v>
      </c>
      <c r="B24" s="215" t="s">
        <v>76</v>
      </c>
      <c r="C24" s="33">
        <v>0</v>
      </c>
      <c r="D24" s="33">
        <v>715865728.7823</v>
      </c>
      <c r="E24" s="212">
        <f t="shared" si="1"/>
        <v>715865728.7823</v>
      </c>
      <c r="F24" s="33">
        <v>0</v>
      </c>
      <c r="G24" s="33">
        <v>356580746.01480001</v>
      </c>
      <c r="H24" s="34">
        <f t="shared" si="0"/>
        <v>356580746.01480001</v>
      </c>
      <c r="J24" s="550"/>
      <c r="K24" s="550"/>
      <c r="L24" s="550"/>
      <c r="M24" s="550"/>
    </row>
    <row r="25" spans="1:13" s="17" customFormat="1">
      <c r="A25" s="210" t="s">
        <v>17</v>
      </c>
      <c r="B25" s="215" t="s">
        <v>77</v>
      </c>
      <c r="C25" s="33">
        <v>0</v>
      </c>
      <c r="D25" s="33">
        <v>0</v>
      </c>
      <c r="E25" s="212">
        <f t="shared" si="1"/>
        <v>0</v>
      </c>
      <c r="F25" s="33">
        <v>0</v>
      </c>
      <c r="G25" s="33">
        <v>0</v>
      </c>
      <c r="H25" s="34">
        <f t="shared" si="0"/>
        <v>0</v>
      </c>
      <c r="J25" s="550"/>
      <c r="K25" s="550"/>
      <c r="L25" s="550"/>
      <c r="M25" s="550"/>
    </row>
    <row r="26" spans="1:13" s="17" customFormat="1">
      <c r="A26" s="210" t="s">
        <v>18</v>
      </c>
      <c r="B26" s="215" t="s">
        <v>78</v>
      </c>
      <c r="C26" s="33">
        <v>1</v>
      </c>
      <c r="D26" s="33">
        <v>672459040.77690005</v>
      </c>
      <c r="E26" s="212">
        <f t="shared" si="1"/>
        <v>672459041.77690005</v>
      </c>
      <c r="F26" s="33">
        <v>27751</v>
      </c>
      <c r="G26" s="33">
        <v>657677511.57190001</v>
      </c>
      <c r="H26" s="34">
        <f t="shared" si="0"/>
        <v>657705262.57190001</v>
      </c>
      <c r="J26" s="550"/>
      <c r="K26" s="550"/>
      <c r="L26" s="550"/>
      <c r="M26" s="550"/>
    </row>
    <row r="27" spans="1:13" s="17" customFormat="1">
      <c r="A27" s="210" t="s">
        <v>19</v>
      </c>
      <c r="B27" s="215" t="s">
        <v>79</v>
      </c>
      <c r="C27" s="33">
        <v>17563096.789999999</v>
      </c>
      <c r="D27" s="33">
        <v>420057322.99229997</v>
      </c>
      <c r="E27" s="212">
        <f t="shared" si="1"/>
        <v>437620419.7823</v>
      </c>
      <c r="F27" s="33">
        <v>19266039.170000002</v>
      </c>
      <c r="G27" s="33">
        <v>474243802.04369998</v>
      </c>
      <c r="H27" s="34">
        <f t="shared" si="0"/>
        <v>493509841.2137</v>
      </c>
      <c r="J27" s="550"/>
      <c r="K27" s="550"/>
      <c r="L27" s="550"/>
      <c r="M27" s="550"/>
    </row>
    <row r="28" spans="1:13" s="17" customFormat="1">
      <c r="A28" s="210">
        <v>5.4</v>
      </c>
      <c r="B28" s="260" t="s">
        <v>290</v>
      </c>
      <c r="C28" s="33">
        <v>0</v>
      </c>
      <c r="D28" s="33">
        <v>14744113.6831</v>
      </c>
      <c r="E28" s="212">
        <f t="shared" si="1"/>
        <v>14744113.6831</v>
      </c>
      <c r="F28" s="33">
        <v>2192719.09</v>
      </c>
      <c r="G28" s="33">
        <v>16174956.2148</v>
      </c>
      <c r="H28" s="34">
        <f t="shared" si="0"/>
        <v>18367675.3048</v>
      </c>
      <c r="J28" s="550"/>
      <c r="K28" s="550"/>
      <c r="L28" s="550"/>
      <c r="M28" s="550"/>
    </row>
    <row r="29" spans="1:13" s="17" customFormat="1">
      <c r="A29" s="210">
        <v>5.5</v>
      </c>
      <c r="B29" s="260" t="s">
        <v>291</v>
      </c>
      <c r="C29" s="33">
        <v>8523000</v>
      </c>
      <c r="D29" s="33">
        <v>52719274.854400001</v>
      </c>
      <c r="E29" s="212">
        <f t="shared" si="1"/>
        <v>61242274.854400001</v>
      </c>
      <c r="F29" s="33">
        <v>8523000</v>
      </c>
      <c r="G29" s="33">
        <v>51907408.978799999</v>
      </c>
      <c r="H29" s="34">
        <f t="shared" si="0"/>
        <v>60430408.978799999</v>
      </c>
      <c r="J29" s="550"/>
      <c r="K29" s="550"/>
      <c r="L29" s="550"/>
      <c r="M29" s="550"/>
    </row>
    <row r="30" spans="1:13" s="17" customFormat="1">
      <c r="A30" s="210">
        <v>5.6</v>
      </c>
      <c r="B30" s="260" t="s">
        <v>292</v>
      </c>
      <c r="C30" s="33">
        <v>5400000</v>
      </c>
      <c r="D30" s="33">
        <v>309760</v>
      </c>
      <c r="E30" s="212">
        <f t="shared" si="1"/>
        <v>5709760</v>
      </c>
      <c r="F30" s="33">
        <v>14173000</v>
      </c>
      <c r="G30" s="33">
        <v>2805670.665</v>
      </c>
      <c r="H30" s="34">
        <f t="shared" si="0"/>
        <v>16978670.664999999</v>
      </c>
      <c r="J30" s="550"/>
      <c r="K30" s="550"/>
      <c r="L30" s="550"/>
      <c r="M30" s="550"/>
    </row>
    <row r="31" spans="1:13" s="17" customFormat="1">
      <c r="A31" s="210">
        <v>5.7</v>
      </c>
      <c r="B31" s="260" t="s">
        <v>79</v>
      </c>
      <c r="C31" s="33">
        <v>0</v>
      </c>
      <c r="D31" s="33">
        <v>0</v>
      </c>
      <c r="E31" s="212">
        <f t="shared" si="1"/>
        <v>0</v>
      </c>
      <c r="F31" s="33">
        <v>0</v>
      </c>
      <c r="G31" s="33">
        <v>0</v>
      </c>
      <c r="H31" s="34">
        <f t="shared" si="0"/>
        <v>0</v>
      </c>
      <c r="J31" s="550"/>
      <c r="K31" s="550"/>
      <c r="L31" s="550"/>
      <c r="M31" s="550"/>
    </row>
    <row r="32" spans="1:13" s="17" customFormat="1">
      <c r="A32" s="210">
        <v>6</v>
      </c>
      <c r="B32" s="214" t="s">
        <v>320</v>
      </c>
      <c r="C32" s="33">
        <v>0</v>
      </c>
      <c r="D32" s="33">
        <v>0</v>
      </c>
      <c r="E32" s="212">
        <f t="shared" si="1"/>
        <v>0</v>
      </c>
      <c r="F32" s="33">
        <v>1187400</v>
      </c>
      <c r="G32" s="33">
        <v>1206990</v>
      </c>
      <c r="H32" s="34">
        <f t="shared" si="0"/>
        <v>2394390</v>
      </c>
      <c r="J32" s="550"/>
      <c r="K32" s="550"/>
      <c r="L32" s="550"/>
      <c r="M32" s="550"/>
    </row>
    <row r="33" spans="1:13" s="17" customFormat="1">
      <c r="A33" s="210">
        <v>6.1</v>
      </c>
      <c r="B33" s="261" t="s">
        <v>310</v>
      </c>
      <c r="C33" s="33">
        <v>0</v>
      </c>
      <c r="D33" s="33">
        <v>0</v>
      </c>
      <c r="E33" s="212">
        <f t="shared" si="1"/>
        <v>0</v>
      </c>
      <c r="F33" s="33">
        <v>1187400</v>
      </c>
      <c r="G33" s="33">
        <v>0</v>
      </c>
      <c r="H33" s="34">
        <f t="shared" si="0"/>
        <v>1187400</v>
      </c>
      <c r="J33" s="550"/>
      <c r="K33" s="550"/>
      <c r="L33" s="550"/>
      <c r="M33" s="550"/>
    </row>
    <row r="34" spans="1:13" s="17" customFormat="1">
      <c r="A34" s="210">
        <v>6.2</v>
      </c>
      <c r="B34" s="261" t="s">
        <v>311</v>
      </c>
      <c r="C34" s="33">
        <v>0</v>
      </c>
      <c r="D34" s="33">
        <v>0</v>
      </c>
      <c r="E34" s="212">
        <f t="shared" si="1"/>
        <v>0</v>
      </c>
      <c r="F34" s="33">
        <v>0</v>
      </c>
      <c r="G34" s="33">
        <v>1206990</v>
      </c>
      <c r="H34" s="34">
        <f t="shared" si="0"/>
        <v>1206990</v>
      </c>
      <c r="J34" s="550"/>
      <c r="K34" s="550"/>
      <c r="L34" s="550"/>
      <c r="M34" s="550"/>
    </row>
    <row r="35" spans="1:13" s="17" customFormat="1">
      <c r="A35" s="210">
        <v>6.3</v>
      </c>
      <c r="B35" s="261" t="s">
        <v>307</v>
      </c>
      <c r="C35" s="33">
        <v>0</v>
      </c>
      <c r="D35" s="33">
        <v>0</v>
      </c>
      <c r="E35" s="212">
        <f t="shared" si="1"/>
        <v>0</v>
      </c>
      <c r="F35" s="33">
        <v>0</v>
      </c>
      <c r="G35" s="33">
        <v>0</v>
      </c>
      <c r="H35" s="34">
        <f t="shared" si="0"/>
        <v>0</v>
      </c>
      <c r="J35" s="550"/>
      <c r="K35" s="550"/>
      <c r="L35" s="550"/>
      <c r="M35" s="550"/>
    </row>
    <row r="36" spans="1:13" s="17" customFormat="1">
      <c r="A36" s="210">
        <v>6.4</v>
      </c>
      <c r="B36" s="261" t="s">
        <v>308</v>
      </c>
      <c r="C36" s="33">
        <v>0</v>
      </c>
      <c r="D36" s="33">
        <v>0</v>
      </c>
      <c r="E36" s="212">
        <f t="shared" si="1"/>
        <v>0</v>
      </c>
      <c r="F36" s="33">
        <v>0</v>
      </c>
      <c r="G36" s="33">
        <v>0</v>
      </c>
      <c r="H36" s="34">
        <f t="shared" si="0"/>
        <v>0</v>
      </c>
      <c r="J36" s="550"/>
      <c r="K36" s="550"/>
      <c r="L36" s="550"/>
      <c r="M36" s="550"/>
    </row>
    <row r="37" spans="1:13" s="17" customFormat="1">
      <c r="A37" s="210">
        <v>6.5</v>
      </c>
      <c r="B37" s="261" t="s">
        <v>309</v>
      </c>
      <c r="C37" s="33">
        <v>0</v>
      </c>
      <c r="D37" s="33">
        <v>0</v>
      </c>
      <c r="E37" s="212">
        <f t="shared" si="1"/>
        <v>0</v>
      </c>
      <c r="F37" s="33">
        <v>0</v>
      </c>
      <c r="G37" s="33">
        <v>0</v>
      </c>
      <c r="H37" s="34">
        <f t="shared" si="0"/>
        <v>0</v>
      </c>
      <c r="J37" s="550"/>
      <c r="K37" s="550"/>
      <c r="L37" s="550"/>
      <c r="M37" s="550"/>
    </row>
    <row r="38" spans="1:13" s="17" customFormat="1">
      <c r="A38" s="210">
        <v>6.6</v>
      </c>
      <c r="B38" s="261" t="s">
        <v>312</v>
      </c>
      <c r="C38" s="33">
        <v>0</v>
      </c>
      <c r="D38" s="33">
        <v>0</v>
      </c>
      <c r="E38" s="212">
        <f t="shared" si="1"/>
        <v>0</v>
      </c>
      <c r="F38" s="33">
        <v>0</v>
      </c>
      <c r="G38" s="33">
        <v>0</v>
      </c>
      <c r="H38" s="34">
        <f t="shared" si="0"/>
        <v>0</v>
      </c>
      <c r="J38" s="550"/>
      <c r="K38" s="550"/>
      <c r="L38" s="550"/>
      <c r="M38" s="550"/>
    </row>
    <row r="39" spans="1:13" s="17" customFormat="1">
      <c r="A39" s="210">
        <v>6.7</v>
      </c>
      <c r="B39" s="261" t="s">
        <v>313</v>
      </c>
      <c r="C39" s="33">
        <v>0</v>
      </c>
      <c r="D39" s="33">
        <v>0</v>
      </c>
      <c r="E39" s="212">
        <f t="shared" si="1"/>
        <v>0</v>
      </c>
      <c r="F39" s="33">
        <v>0</v>
      </c>
      <c r="G39" s="33">
        <v>0</v>
      </c>
      <c r="H39" s="34">
        <f t="shared" si="0"/>
        <v>0</v>
      </c>
      <c r="J39" s="550"/>
      <c r="K39" s="550"/>
      <c r="L39" s="550"/>
      <c r="M39" s="550"/>
    </row>
    <row r="40" spans="1:13" s="17" customFormat="1">
      <c r="A40" s="210">
        <v>7</v>
      </c>
      <c r="B40" s="214" t="s">
        <v>316</v>
      </c>
      <c r="C40" s="33">
        <v>0</v>
      </c>
      <c r="D40" s="33">
        <v>0</v>
      </c>
      <c r="E40" s="212">
        <f t="shared" si="1"/>
        <v>0</v>
      </c>
      <c r="F40" s="33">
        <v>0</v>
      </c>
      <c r="G40" s="33">
        <v>0</v>
      </c>
      <c r="H40" s="34">
        <f t="shared" si="0"/>
        <v>0</v>
      </c>
      <c r="J40" s="550"/>
      <c r="K40" s="550"/>
      <c r="L40" s="550"/>
      <c r="M40" s="550"/>
    </row>
    <row r="41" spans="1:13" s="17" customFormat="1">
      <c r="A41" s="210">
        <v>7.1</v>
      </c>
      <c r="B41" s="213" t="s">
        <v>317</v>
      </c>
      <c r="C41" s="33">
        <v>688518.64</v>
      </c>
      <c r="D41" s="33">
        <v>58398.682800000002</v>
      </c>
      <c r="E41" s="212">
        <f t="shared" si="1"/>
        <v>746917.32279999997</v>
      </c>
      <c r="F41" s="33">
        <v>361307.1</v>
      </c>
      <c r="G41" s="33">
        <v>77602.445500000002</v>
      </c>
      <c r="H41" s="34">
        <f t="shared" si="0"/>
        <v>438909.54550000001</v>
      </c>
      <c r="J41" s="550"/>
      <c r="K41" s="550"/>
      <c r="L41" s="550"/>
      <c r="M41" s="550"/>
    </row>
    <row r="42" spans="1:13" s="17" customFormat="1" ht="25.5">
      <c r="A42" s="210">
        <v>7.2</v>
      </c>
      <c r="B42" s="213" t="s">
        <v>318</v>
      </c>
      <c r="C42" s="33">
        <v>270848.44000000012</v>
      </c>
      <c r="D42" s="33">
        <v>1067941.2513000001</v>
      </c>
      <c r="E42" s="212">
        <f t="shared" si="1"/>
        <v>1338789.6913000003</v>
      </c>
      <c r="F42" s="33">
        <v>571946.34</v>
      </c>
      <c r="G42" s="33">
        <v>1625895.0672999998</v>
      </c>
      <c r="H42" s="34">
        <f t="shared" si="0"/>
        <v>2197841.4072999996</v>
      </c>
      <c r="J42" s="550"/>
      <c r="K42" s="550"/>
      <c r="L42" s="550"/>
      <c r="M42" s="550"/>
    </row>
    <row r="43" spans="1:13" s="17" customFormat="1" ht="25.5">
      <c r="A43" s="210">
        <v>7.3</v>
      </c>
      <c r="B43" s="213" t="s">
        <v>321</v>
      </c>
      <c r="C43" s="33">
        <v>6960339.04</v>
      </c>
      <c r="D43" s="33">
        <v>1913028.7979429998</v>
      </c>
      <c r="E43" s="212">
        <f t="shared" si="1"/>
        <v>8873367.8379429989</v>
      </c>
      <c r="F43" s="33">
        <v>5017383.1599999992</v>
      </c>
      <c r="G43" s="33">
        <v>1198552.7703429998</v>
      </c>
      <c r="H43" s="34">
        <f t="shared" si="0"/>
        <v>6215935.9303429993</v>
      </c>
      <c r="J43" s="550"/>
      <c r="K43" s="550"/>
      <c r="L43" s="550"/>
      <c r="M43" s="550"/>
    </row>
    <row r="44" spans="1:13" s="17" customFormat="1" ht="25.5">
      <c r="A44" s="210">
        <v>7.4</v>
      </c>
      <c r="B44" s="213" t="s">
        <v>322</v>
      </c>
      <c r="C44" s="33">
        <v>2962075.180000002</v>
      </c>
      <c r="D44" s="33">
        <v>7120640.1944999974</v>
      </c>
      <c r="E44" s="212">
        <f t="shared" si="1"/>
        <v>10082715.374499999</v>
      </c>
      <c r="F44" s="33">
        <v>3062130.6800000044</v>
      </c>
      <c r="G44" s="33">
        <v>7086615.8094999827</v>
      </c>
      <c r="H44" s="34">
        <f t="shared" si="0"/>
        <v>10148746.489499986</v>
      </c>
      <c r="J44" s="550"/>
      <c r="K44" s="550"/>
      <c r="L44" s="550"/>
      <c r="M44" s="550"/>
    </row>
    <row r="45" spans="1:13" s="17" customFormat="1">
      <c r="A45" s="210">
        <v>8</v>
      </c>
      <c r="B45" s="214" t="s">
        <v>299</v>
      </c>
      <c r="C45" s="33">
        <v>0</v>
      </c>
      <c r="D45" s="33">
        <v>0</v>
      </c>
      <c r="E45" s="212">
        <f t="shared" si="1"/>
        <v>0</v>
      </c>
      <c r="F45" s="33">
        <v>0</v>
      </c>
      <c r="G45" s="33">
        <v>0</v>
      </c>
      <c r="H45" s="34">
        <f t="shared" si="0"/>
        <v>0</v>
      </c>
      <c r="J45" s="550"/>
      <c r="K45" s="550"/>
      <c r="L45" s="550"/>
      <c r="M45" s="550"/>
    </row>
    <row r="46" spans="1:13" s="17" customFormat="1">
      <c r="A46" s="210">
        <v>8.1</v>
      </c>
      <c r="B46" s="259" t="s">
        <v>323</v>
      </c>
      <c r="C46" s="33">
        <v>0</v>
      </c>
      <c r="D46" s="33">
        <v>0</v>
      </c>
      <c r="E46" s="212">
        <f t="shared" si="1"/>
        <v>0</v>
      </c>
      <c r="F46" s="33">
        <v>0</v>
      </c>
      <c r="G46" s="33">
        <v>0</v>
      </c>
      <c r="H46" s="34">
        <f t="shared" si="0"/>
        <v>0</v>
      </c>
      <c r="J46" s="550"/>
      <c r="K46" s="550"/>
      <c r="L46" s="550"/>
      <c r="M46" s="550"/>
    </row>
    <row r="47" spans="1:13" s="17" customFormat="1">
      <c r="A47" s="210">
        <v>8.1999999999999993</v>
      </c>
      <c r="B47" s="259" t="s">
        <v>324</v>
      </c>
      <c r="C47" s="33">
        <v>0</v>
      </c>
      <c r="D47" s="33">
        <v>0</v>
      </c>
      <c r="E47" s="212">
        <f t="shared" si="1"/>
        <v>0</v>
      </c>
      <c r="F47" s="33">
        <v>0</v>
      </c>
      <c r="G47" s="33">
        <v>0</v>
      </c>
      <c r="H47" s="34">
        <f t="shared" si="0"/>
        <v>0</v>
      </c>
      <c r="J47" s="550"/>
      <c r="K47" s="550"/>
      <c r="L47" s="550"/>
      <c r="M47" s="550"/>
    </row>
    <row r="48" spans="1:13" s="17" customFormat="1">
      <c r="A48" s="210">
        <v>8.3000000000000007</v>
      </c>
      <c r="B48" s="259" t="s">
        <v>325</v>
      </c>
      <c r="C48" s="33">
        <v>0</v>
      </c>
      <c r="D48" s="33">
        <v>0</v>
      </c>
      <c r="E48" s="212">
        <f t="shared" si="1"/>
        <v>0</v>
      </c>
      <c r="F48" s="33">
        <v>0</v>
      </c>
      <c r="G48" s="33">
        <v>0</v>
      </c>
      <c r="H48" s="34">
        <f t="shared" si="0"/>
        <v>0</v>
      </c>
      <c r="J48" s="550"/>
      <c r="K48" s="550"/>
      <c r="L48" s="550"/>
      <c r="M48" s="550"/>
    </row>
    <row r="49" spans="1:13" s="17" customFormat="1">
      <c r="A49" s="210">
        <v>8.4</v>
      </c>
      <c r="B49" s="259" t="s">
        <v>326</v>
      </c>
      <c r="C49" s="33">
        <v>0</v>
      </c>
      <c r="D49" s="33">
        <v>0</v>
      </c>
      <c r="E49" s="212">
        <f t="shared" si="1"/>
        <v>0</v>
      </c>
      <c r="F49" s="33">
        <v>0</v>
      </c>
      <c r="G49" s="33">
        <v>0</v>
      </c>
      <c r="H49" s="34">
        <f t="shared" si="0"/>
        <v>0</v>
      </c>
      <c r="J49" s="550"/>
      <c r="K49" s="550"/>
      <c r="L49" s="550"/>
      <c r="M49" s="550"/>
    </row>
    <row r="50" spans="1:13" s="17" customFormat="1">
      <c r="A50" s="210">
        <v>8.5</v>
      </c>
      <c r="B50" s="259" t="s">
        <v>327</v>
      </c>
      <c r="C50" s="33">
        <v>0</v>
      </c>
      <c r="D50" s="33">
        <v>0</v>
      </c>
      <c r="E50" s="212">
        <f t="shared" si="1"/>
        <v>0</v>
      </c>
      <c r="F50" s="33">
        <v>0</v>
      </c>
      <c r="G50" s="33">
        <v>0</v>
      </c>
      <c r="H50" s="34">
        <f t="shared" si="0"/>
        <v>0</v>
      </c>
      <c r="J50" s="550"/>
      <c r="K50" s="550"/>
      <c r="L50" s="550"/>
      <c r="M50" s="550"/>
    </row>
    <row r="51" spans="1:13" s="17" customFormat="1">
      <c r="A51" s="210">
        <v>8.6</v>
      </c>
      <c r="B51" s="259" t="s">
        <v>328</v>
      </c>
      <c r="C51" s="33">
        <v>0</v>
      </c>
      <c r="D51" s="33">
        <v>0</v>
      </c>
      <c r="E51" s="212">
        <f t="shared" si="1"/>
        <v>0</v>
      </c>
      <c r="F51" s="33">
        <v>0</v>
      </c>
      <c r="G51" s="33">
        <v>0</v>
      </c>
      <c r="H51" s="34">
        <f t="shared" si="0"/>
        <v>0</v>
      </c>
      <c r="J51" s="550"/>
      <c r="K51" s="550"/>
      <c r="L51" s="550"/>
      <c r="M51" s="550"/>
    </row>
    <row r="52" spans="1:13" s="17" customFormat="1">
      <c r="A52" s="210">
        <v>8.6999999999999993</v>
      </c>
      <c r="B52" s="259" t="s">
        <v>329</v>
      </c>
      <c r="C52" s="33">
        <v>0</v>
      </c>
      <c r="D52" s="33">
        <v>0</v>
      </c>
      <c r="E52" s="212">
        <f t="shared" si="1"/>
        <v>0</v>
      </c>
      <c r="F52" s="33">
        <v>0</v>
      </c>
      <c r="G52" s="33">
        <v>0</v>
      </c>
      <c r="H52" s="34">
        <f t="shared" si="0"/>
        <v>0</v>
      </c>
      <c r="J52" s="550"/>
      <c r="K52" s="550"/>
      <c r="L52" s="550"/>
      <c r="M52" s="550"/>
    </row>
    <row r="53" spans="1:13" s="17" customFormat="1" ht="15" thickBot="1">
      <c r="A53" s="216">
        <v>9</v>
      </c>
      <c r="B53" s="217" t="s">
        <v>319</v>
      </c>
      <c r="C53" s="33">
        <v>0</v>
      </c>
      <c r="D53" s="33">
        <v>0</v>
      </c>
      <c r="E53" s="218">
        <f t="shared" si="1"/>
        <v>0</v>
      </c>
      <c r="F53" s="33">
        <v>0</v>
      </c>
      <c r="G53" s="33">
        <v>0</v>
      </c>
      <c r="H53" s="45">
        <f t="shared" si="0"/>
        <v>0</v>
      </c>
      <c r="J53" s="550"/>
      <c r="K53" s="550"/>
      <c r="L53" s="550"/>
      <c r="M53" s="550"/>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5" zoomScaleNormal="85" workbookViewId="0">
      <pane xSplit="1" ySplit="4" topLeftCell="B5" activePane="bottomRight" state="frozen"/>
      <selection activeCell="B9" sqref="B9"/>
      <selection pane="topRight" activeCell="B9" sqref="B9"/>
      <selection pane="bottomLeft" activeCell="B9" sqref="B9"/>
      <selection pane="bottomRight" activeCell="D26" sqref="D26"/>
    </sheetView>
  </sheetViews>
  <sheetFormatPr defaultColWidth="9.140625" defaultRowHeight="12.75"/>
  <cols>
    <col min="1" max="1" width="9.42578125" style="4" bestFit="1" customWidth="1"/>
    <col min="2" max="2" width="73.7109375" style="4" customWidth="1"/>
    <col min="3" max="3" width="13.42578125" style="4" bestFit="1" customWidth="1"/>
    <col min="4" max="4" width="13.7109375" style="4" bestFit="1" customWidth="1"/>
    <col min="5" max="5" width="14.140625" style="47" bestFit="1" customWidth="1"/>
    <col min="6" max="6" width="13.7109375" style="47" bestFit="1" customWidth="1"/>
    <col min="7" max="7" width="14" style="47" bestFit="1" customWidth="1"/>
    <col min="8" max="11" width="9.7109375" style="47" customWidth="1"/>
    <col min="12" max="16384" width="9.140625" style="47"/>
  </cols>
  <sheetData>
    <row r="1" spans="1:8">
      <c r="A1" s="2" t="s">
        <v>30</v>
      </c>
      <c r="B1" s="551" t="str">
        <f>'Info '!C2</f>
        <v>JSC "BasisBank"</v>
      </c>
      <c r="C1" s="3"/>
    </row>
    <row r="2" spans="1:8">
      <c r="A2" s="2" t="s">
        <v>31</v>
      </c>
      <c r="B2" s="534">
        <f>'1. key ratios '!$B$2</f>
        <v>44561</v>
      </c>
      <c r="C2" s="6"/>
      <c r="D2" s="7"/>
      <c r="E2" s="69"/>
      <c r="F2" s="69"/>
      <c r="G2" s="69"/>
      <c r="H2" s="69"/>
    </row>
    <row r="3" spans="1:8">
      <c r="A3" s="2"/>
      <c r="B3" s="3"/>
      <c r="C3" s="6"/>
      <c r="D3" s="7"/>
      <c r="E3" s="69"/>
      <c r="F3" s="69"/>
      <c r="G3" s="69"/>
      <c r="H3" s="69"/>
    </row>
    <row r="4" spans="1:8" ht="15" customHeight="1" thickBot="1">
      <c r="A4" s="7" t="s">
        <v>195</v>
      </c>
      <c r="B4" s="153" t="s">
        <v>293</v>
      </c>
      <c r="C4" s="70" t="s">
        <v>73</v>
      </c>
    </row>
    <row r="5" spans="1:8" ht="15" customHeight="1">
      <c r="A5" s="244" t="s">
        <v>6</v>
      </c>
      <c r="B5" s="245"/>
      <c r="C5" s="612" t="str">
        <f>INT((MONTH($B$2))/3)&amp;"Q"&amp;"-"&amp;YEAR($B$2)</f>
        <v>4Q-2021</v>
      </c>
      <c r="D5" s="612" t="str">
        <f>IF(INT(MONTH($B$2))=3,"4"&amp;"Q"&amp;"-"&amp;YEAR($B$2)-1,IF(INT(MONTH($B$2))=6,"1"&amp;"Q"&amp;"-"&amp;YEAR($B$2),IF(INT(MONTH($B$2))=9,"2"&amp;"Q"&amp;"-"&amp;YEAR($B$2),IF(INT(MONTH($B$2))=12,"3"&amp;"Q"&amp;"-"&amp;YEAR($B$2),0))))</f>
        <v>3Q-2021</v>
      </c>
      <c r="E5" s="612" t="str">
        <f>IF(INT(MONTH($B$2))=3,"3"&amp;"Q"&amp;"-"&amp;YEAR($B$2)-1,IF(INT(MONTH($B$2))=6,"4"&amp;"Q"&amp;"-"&amp;YEAR($B$2)-1,IF(INT(MONTH($B$2))=9,"1"&amp;"Q"&amp;"-"&amp;YEAR($B$2),IF(INT(MONTH($B$2))=12,"2"&amp;"Q"&amp;"-"&amp;YEAR($B$2),0))))</f>
        <v>2Q-2021</v>
      </c>
      <c r="F5" s="612" t="str">
        <f>IF(INT(MONTH($B$2))=3,"2"&amp;"Q"&amp;"-"&amp;YEAR($B$2)-1,IF(INT(MONTH($B$2))=6,"3"&amp;"Q"&amp;"-"&amp;YEAR($B$2)-1,IF(INT(MONTH($B$2))=9,"4"&amp;"Q"&amp;"-"&amp;YEAR($B$2)-1,IF(INT(MONTH($B$2))=12,"1"&amp;"Q"&amp;"-"&amp;YEAR($B$2),0))))</f>
        <v>1Q-2021</v>
      </c>
      <c r="G5" s="613" t="str">
        <f>IF(INT(MONTH($B$2))=3,"1"&amp;"Q"&amp;"-"&amp;YEAR($B$2)-1,IF(INT(MONTH($B$2))=6,"2"&amp;"Q"&amp;"-"&amp;YEAR($B$2)-1,IF(INT(MONTH($B$2))=9,"3"&amp;"Q"&amp;"-"&amp;YEAR($B$2)-1,IF(INT(MONTH($B$2))=12,"4"&amp;"Q"&amp;"-"&amp;YEAR($B$2)-1,0))))</f>
        <v>4Q-2020</v>
      </c>
    </row>
    <row r="6" spans="1:8" ht="15" customHeight="1">
      <c r="A6" s="71">
        <v>1</v>
      </c>
      <c r="B6" s="350" t="s">
        <v>297</v>
      </c>
      <c r="C6" s="412">
        <f>C7+C9+C10</f>
        <v>1551535443.9435146</v>
      </c>
      <c r="D6" s="414">
        <f>D7+D9+D10</f>
        <v>1413143947.7199309</v>
      </c>
      <c r="E6" s="352">
        <f t="shared" ref="E6:G6" si="0">E7+E9+E10</f>
        <v>1361613875.3579807</v>
      </c>
      <c r="F6" s="412">
        <f t="shared" si="0"/>
        <v>1415295962.5382357</v>
      </c>
      <c r="G6" s="416">
        <f t="shared" si="0"/>
        <v>1385049077.5114553</v>
      </c>
    </row>
    <row r="7" spans="1:8" ht="15" customHeight="1">
      <c r="A7" s="71">
        <v>1.1000000000000001</v>
      </c>
      <c r="B7" s="350" t="s">
        <v>477</v>
      </c>
      <c r="C7" s="413">
        <v>1419210638.4882307</v>
      </c>
      <c r="D7" s="413">
        <v>1299153402.9979839</v>
      </c>
      <c r="E7" s="413">
        <v>1276449442.1358182</v>
      </c>
      <c r="F7" s="413">
        <v>1341103030.7984328</v>
      </c>
      <c r="G7" s="413">
        <v>1319752638.9021473</v>
      </c>
    </row>
    <row r="8" spans="1:8" ht="25.5">
      <c r="A8" s="71" t="s">
        <v>14</v>
      </c>
      <c r="B8" s="350" t="s">
        <v>194</v>
      </c>
      <c r="C8" s="413">
        <v>42500000</v>
      </c>
      <c r="D8" s="413">
        <v>42500000</v>
      </c>
      <c r="E8" s="413">
        <v>42500000</v>
      </c>
      <c r="F8" s="413">
        <v>42500000</v>
      </c>
      <c r="G8" s="413">
        <v>42500000</v>
      </c>
    </row>
    <row r="9" spans="1:8" ht="15" customHeight="1">
      <c r="A9" s="71">
        <v>1.2</v>
      </c>
      <c r="B9" s="351" t="s">
        <v>193</v>
      </c>
      <c r="C9" s="413">
        <v>132324805.45528381</v>
      </c>
      <c r="D9" s="413">
        <v>113990544.7219469</v>
      </c>
      <c r="E9" s="413">
        <v>84844953.22216256</v>
      </c>
      <c r="F9" s="413">
        <v>73510571.739802748</v>
      </c>
      <c r="G9" s="413">
        <v>65272298.809308</v>
      </c>
    </row>
    <row r="10" spans="1:8" ht="15" customHeight="1">
      <c r="A10" s="71">
        <v>1.3</v>
      </c>
      <c r="B10" s="350" t="s">
        <v>28</v>
      </c>
      <c r="C10" s="413">
        <v>0</v>
      </c>
      <c r="D10" s="413">
        <v>0</v>
      </c>
      <c r="E10" s="413">
        <v>319480</v>
      </c>
      <c r="F10" s="413">
        <v>682360</v>
      </c>
      <c r="G10" s="413">
        <v>24139.8</v>
      </c>
    </row>
    <row r="11" spans="1:8" ht="15" customHeight="1">
      <c r="A11" s="71">
        <v>2</v>
      </c>
      <c r="B11" s="350" t="s">
        <v>294</v>
      </c>
      <c r="C11" s="413">
        <v>31742221.117800001</v>
      </c>
      <c r="D11" s="413">
        <v>16581835.9473</v>
      </c>
      <c r="E11" s="413">
        <v>10688152.774900001</v>
      </c>
      <c r="F11" s="413">
        <v>17303130.072299998</v>
      </c>
      <c r="G11" s="413">
        <v>17068355.648615077</v>
      </c>
    </row>
    <row r="12" spans="1:8" ht="15" customHeight="1">
      <c r="A12" s="71">
        <v>3</v>
      </c>
      <c r="B12" s="350" t="s">
        <v>295</v>
      </c>
      <c r="C12" s="413">
        <v>123197246.72912499</v>
      </c>
      <c r="D12" s="413">
        <v>117186129</v>
      </c>
      <c r="E12" s="413">
        <v>117186129</v>
      </c>
      <c r="F12" s="413">
        <v>117186129</v>
      </c>
      <c r="G12" s="413">
        <v>117186129.09981249</v>
      </c>
    </row>
    <row r="13" spans="1:8" ht="15" customHeight="1" thickBot="1">
      <c r="A13" s="73">
        <v>4</v>
      </c>
      <c r="B13" s="74" t="s">
        <v>296</v>
      </c>
      <c r="C13" s="353">
        <f>C6+C11+C12</f>
        <v>1706474911.7904396</v>
      </c>
      <c r="D13" s="415">
        <f>D6+D11+D12</f>
        <v>1546911912.6672308</v>
      </c>
      <c r="E13" s="354">
        <f t="shared" ref="E13:G13" si="1">E6+E11+E12</f>
        <v>1489488157.1328807</v>
      </c>
      <c r="F13" s="353">
        <f t="shared" si="1"/>
        <v>1549785221.6105356</v>
      </c>
      <c r="G13" s="417">
        <f t="shared" si="1"/>
        <v>1519303562.2598829</v>
      </c>
    </row>
    <row r="14" spans="1:8">
      <c r="B14" s="77"/>
    </row>
    <row r="15" spans="1:8" ht="25.5">
      <c r="B15" s="78" t="s">
        <v>478</v>
      </c>
    </row>
    <row r="16" spans="1:8">
      <c r="B16" s="78"/>
      <c r="C16" s="552"/>
      <c r="D16" s="552"/>
      <c r="E16" s="552"/>
      <c r="F16" s="552"/>
      <c r="G16" s="552"/>
    </row>
    <row r="17" spans="1:7">
      <c r="A17" s="47"/>
      <c r="B17" s="47"/>
      <c r="C17" s="552"/>
      <c r="D17" s="552"/>
      <c r="E17" s="552"/>
      <c r="F17" s="552"/>
      <c r="G17" s="552"/>
    </row>
    <row r="18" spans="1:7">
      <c r="A18" s="47"/>
      <c r="B18" s="47"/>
      <c r="C18" s="552"/>
      <c r="D18" s="552"/>
      <c r="E18" s="552"/>
      <c r="F18" s="552"/>
      <c r="G18" s="552"/>
    </row>
    <row r="19" spans="1:7">
      <c r="A19" s="47"/>
      <c r="B19" s="47"/>
      <c r="C19" s="552"/>
      <c r="D19" s="552"/>
      <c r="E19" s="552"/>
      <c r="F19" s="552"/>
      <c r="G19" s="552"/>
    </row>
    <row r="20" spans="1:7">
      <c r="A20" s="47"/>
      <c r="B20" s="47"/>
      <c r="C20" s="552"/>
      <c r="D20" s="552"/>
      <c r="E20" s="552"/>
      <c r="F20" s="552"/>
      <c r="G20" s="552"/>
    </row>
    <row r="21" spans="1:7">
      <c r="A21" s="47"/>
      <c r="B21" s="47"/>
      <c r="C21" s="552"/>
      <c r="D21" s="552"/>
      <c r="E21" s="552"/>
      <c r="F21" s="552"/>
      <c r="G21" s="552"/>
    </row>
    <row r="22" spans="1:7">
      <c r="A22" s="47"/>
      <c r="B22" s="47"/>
      <c r="C22" s="552"/>
      <c r="D22" s="552"/>
      <c r="E22" s="552"/>
      <c r="F22" s="552"/>
      <c r="G22" s="552"/>
    </row>
    <row r="23" spans="1:7">
      <c r="A23" s="47"/>
      <c r="B23" s="47"/>
      <c r="C23" s="552"/>
      <c r="D23" s="552"/>
      <c r="E23" s="552"/>
      <c r="F23" s="552"/>
      <c r="G23" s="552"/>
    </row>
    <row r="24" spans="1:7">
      <c r="A24" s="47"/>
      <c r="B24" s="47"/>
      <c r="C24" s="552"/>
      <c r="D24" s="552"/>
      <c r="E24" s="552"/>
      <c r="F24" s="552"/>
      <c r="G24" s="552"/>
    </row>
    <row r="25" spans="1:7">
      <c r="A25" s="47"/>
      <c r="B25" s="47"/>
      <c r="C25" s="552"/>
      <c r="D25" s="552"/>
      <c r="E25" s="552"/>
      <c r="F25" s="552"/>
      <c r="G25" s="552"/>
    </row>
    <row r="26" spans="1:7">
      <c r="A26" s="47"/>
      <c r="B26" s="47"/>
      <c r="C26" s="552"/>
      <c r="D26" s="552"/>
      <c r="E26" s="552"/>
      <c r="F26" s="552"/>
      <c r="G26" s="552"/>
    </row>
    <row r="27" spans="1:7" ht="11.25">
      <c r="A27" s="47"/>
      <c r="B27" s="47"/>
      <c r="C27" s="47"/>
      <c r="D27" s="47"/>
    </row>
    <row r="28" spans="1:7" ht="11.25">
      <c r="A28" s="47"/>
      <c r="B28" s="47"/>
      <c r="C28" s="47"/>
      <c r="D28" s="47"/>
    </row>
    <row r="29" spans="1:7" ht="11.25">
      <c r="A29" s="47"/>
      <c r="B29" s="47"/>
      <c r="C29" s="47"/>
      <c r="D29" s="47"/>
    </row>
  </sheetData>
  <pageMargins left="0.7" right="0.7" top="0.75" bottom="0.75" header="0.3" footer="0.3"/>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G21" sqref="G21"/>
    </sheetView>
  </sheetViews>
  <sheetFormatPr defaultColWidth="9.140625" defaultRowHeight="14.25"/>
  <cols>
    <col min="1" max="1" width="9.42578125" style="4" bestFit="1" customWidth="1"/>
    <col min="2" max="2" width="65.42578125" style="4" customWidth="1"/>
    <col min="3" max="3" width="38" style="4" bestFit="1" customWidth="1"/>
    <col min="4" max="16384" width="9.140625" style="5"/>
  </cols>
  <sheetData>
    <row r="1" spans="1:3">
      <c r="A1" s="2" t="s">
        <v>30</v>
      </c>
      <c r="B1" s="533" t="str">
        <f>'Info '!C2</f>
        <v>JSC "BasisBank"</v>
      </c>
    </row>
    <row r="2" spans="1:3">
      <c r="A2" s="2" t="s">
        <v>31</v>
      </c>
      <c r="B2" s="534">
        <f>'1. key ratios '!$B$2</f>
        <v>44561</v>
      </c>
    </row>
    <row r="4" spans="1:3" ht="27.95" customHeight="1" thickBot="1">
      <c r="A4" s="79" t="s">
        <v>80</v>
      </c>
      <c r="B4" s="80" t="s">
        <v>264</v>
      </c>
      <c r="C4" s="81"/>
    </row>
    <row r="5" spans="1:3">
      <c r="A5" s="82"/>
      <c r="B5" s="406" t="s">
        <v>81</v>
      </c>
      <c r="C5" s="407" t="s">
        <v>489</v>
      </c>
    </row>
    <row r="6" spans="1:3">
      <c r="A6" s="83">
        <v>1</v>
      </c>
      <c r="B6" s="84" t="s">
        <v>736</v>
      </c>
      <c r="C6" s="85" t="s">
        <v>737</v>
      </c>
    </row>
    <row r="7" spans="1:3">
      <c r="A7" s="83">
        <v>2</v>
      </c>
      <c r="B7" s="84" t="s">
        <v>733</v>
      </c>
      <c r="C7" s="85" t="s">
        <v>738</v>
      </c>
    </row>
    <row r="8" spans="1:3">
      <c r="A8" s="83">
        <v>3</v>
      </c>
      <c r="B8" s="84" t="s">
        <v>739</v>
      </c>
      <c r="C8" s="85" t="s">
        <v>740</v>
      </c>
    </row>
    <row r="9" spans="1:3">
      <c r="A9" s="83">
        <v>4</v>
      </c>
      <c r="B9" s="84" t="s">
        <v>741</v>
      </c>
      <c r="C9" s="85" t="s">
        <v>740</v>
      </c>
    </row>
    <row r="10" spans="1:3">
      <c r="A10" s="83">
        <v>5</v>
      </c>
      <c r="B10" s="84" t="s">
        <v>758</v>
      </c>
      <c r="C10" s="85" t="s">
        <v>737</v>
      </c>
    </row>
    <row r="11" spans="1:3">
      <c r="A11" s="83"/>
      <c r="B11" s="408"/>
      <c r="C11" s="409"/>
    </row>
    <row r="12" spans="1:3">
      <c r="A12" s="83"/>
      <c r="B12" s="410" t="s">
        <v>82</v>
      </c>
      <c r="C12" s="411" t="s">
        <v>490</v>
      </c>
    </row>
    <row r="13" spans="1:3">
      <c r="A13" s="83">
        <v>1</v>
      </c>
      <c r="B13" s="84" t="s">
        <v>734</v>
      </c>
      <c r="C13" s="86" t="s">
        <v>742</v>
      </c>
    </row>
    <row r="14" spans="1:3">
      <c r="A14" s="83">
        <v>2</v>
      </c>
      <c r="B14" s="84" t="s">
        <v>743</v>
      </c>
      <c r="C14" s="86" t="s">
        <v>744</v>
      </c>
    </row>
    <row r="15" spans="1:3">
      <c r="A15" s="83">
        <v>3</v>
      </c>
      <c r="B15" s="84" t="s">
        <v>745</v>
      </c>
      <c r="C15" s="86" t="s">
        <v>746</v>
      </c>
    </row>
    <row r="16" spans="1:3">
      <c r="A16" s="83">
        <v>4</v>
      </c>
      <c r="B16" s="84" t="s">
        <v>747</v>
      </c>
      <c r="C16" s="86" t="s">
        <v>748</v>
      </c>
    </row>
    <row r="17" spans="1:3">
      <c r="A17" s="83">
        <v>5</v>
      </c>
      <c r="B17" s="84" t="s">
        <v>749</v>
      </c>
      <c r="C17" s="86" t="s">
        <v>750</v>
      </c>
    </row>
    <row r="18" spans="1:3">
      <c r="A18" s="83">
        <v>6</v>
      </c>
      <c r="B18" s="84" t="s">
        <v>751</v>
      </c>
      <c r="C18" s="86" t="s">
        <v>752</v>
      </c>
    </row>
    <row r="19" spans="1:3">
      <c r="A19" s="83">
        <v>7</v>
      </c>
      <c r="B19" s="84" t="s">
        <v>753</v>
      </c>
      <c r="C19" s="86" t="s">
        <v>754</v>
      </c>
    </row>
    <row r="20" spans="1:3" ht="15.75" customHeight="1">
      <c r="A20" s="83"/>
      <c r="B20" s="84"/>
      <c r="C20" s="87"/>
    </row>
    <row r="21" spans="1:3" ht="30" customHeight="1">
      <c r="A21" s="83"/>
      <c r="B21" s="632" t="s">
        <v>83</v>
      </c>
      <c r="C21" s="633"/>
    </row>
    <row r="22" spans="1:3">
      <c r="A22" s="83">
        <v>1</v>
      </c>
      <c r="B22" s="553" t="s">
        <v>755</v>
      </c>
      <c r="C22" s="731">
        <v>0.91598172861293459</v>
      </c>
    </row>
    <row r="23" spans="1:3" ht="15.75" customHeight="1">
      <c r="A23" s="83">
        <v>2</v>
      </c>
      <c r="B23" s="553" t="s">
        <v>756</v>
      </c>
      <c r="C23" s="731">
        <v>6.9155295356997867E-2</v>
      </c>
    </row>
    <row r="24" spans="1:3" ht="29.25" customHeight="1">
      <c r="A24" s="83"/>
      <c r="B24" s="632" t="s">
        <v>84</v>
      </c>
      <c r="C24" s="633"/>
    </row>
    <row r="25" spans="1:3">
      <c r="A25" s="83">
        <v>1</v>
      </c>
      <c r="B25" s="553" t="s">
        <v>757</v>
      </c>
      <c r="C25" s="731">
        <v>0.91561533592148947</v>
      </c>
    </row>
    <row r="26" spans="1:3" ht="15" thickBot="1">
      <c r="A26" s="83">
        <v>2</v>
      </c>
      <c r="B26" s="554" t="s">
        <v>756</v>
      </c>
      <c r="C26" s="732">
        <v>6.9155295356997867E-2</v>
      </c>
    </row>
    <row r="27" spans="1:3" ht="15" thickBot="1">
      <c r="A27" s="88"/>
      <c r="B27" s="89"/>
      <c r="C27" s="90"/>
    </row>
  </sheetData>
  <mergeCells count="2">
    <mergeCell ref="B24:C24"/>
    <mergeCell ref="B21:C21"/>
  </mergeCells>
  <dataValidations count="1">
    <dataValidation type="list" allowBlank="1" showInputMessage="1" showErrorMessage="1" sqref="C6:C10">
      <formula1>"Independent chair, Non-independent chair, Independent member, Non-independent member"</formula1>
    </dataValidation>
  </dataValidations>
  <pageMargins left="0.7" right="0.7"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F30" sqref="F30"/>
    </sheetView>
  </sheetViews>
  <sheetFormatPr defaultColWidth="9.140625" defaultRowHeight="14.25"/>
  <cols>
    <col min="1" max="1" width="9.42578125" style="4" bestFit="1" customWidth="1"/>
    <col min="2" max="2" width="47.42578125" style="4" customWidth="1"/>
    <col min="3" max="3" width="28" style="4" customWidth="1"/>
    <col min="4" max="4" width="22.42578125" style="4" customWidth="1"/>
    <col min="5" max="5" width="22.28515625" style="4" customWidth="1"/>
    <col min="6" max="6" width="12" style="5" bestFit="1" customWidth="1"/>
    <col min="7" max="7" width="12.42578125" style="5" bestFit="1" customWidth="1"/>
    <col min="8" max="16384" width="9.140625" style="5"/>
  </cols>
  <sheetData>
    <row r="1" spans="1:7">
      <c r="A1" s="291" t="s">
        <v>30</v>
      </c>
      <c r="B1" s="551" t="str">
        <f>'Info '!C2</f>
        <v>JSC "BasisBank"</v>
      </c>
      <c r="C1" s="103"/>
      <c r="D1" s="103"/>
      <c r="E1" s="103"/>
      <c r="F1" s="17"/>
    </row>
    <row r="2" spans="1:7" s="91" customFormat="1" ht="15.75" customHeight="1">
      <c r="A2" s="291" t="s">
        <v>31</v>
      </c>
      <c r="B2" s="534">
        <f>'1. key ratios '!$B$2</f>
        <v>44561</v>
      </c>
    </row>
    <row r="3" spans="1:7" s="91" customFormat="1" ht="15.75" customHeight="1">
      <c r="A3" s="291"/>
    </row>
    <row r="4" spans="1:7" s="91" customFormat="1" ht="15.75" customHeight="1" thickBot="1">
      <c r="A4" s="292" t="s">
        <v>199</v>
      </c>
      <c r="B4" s="638" t="s">
        <v>343</v>
      </c>
      <c r="C4" s="639"/>
      <c r="D4" s="639"/>
      <c r="E4" s="639"/>
    </row>
    <row r="5" spans="1:7" s="94" customFormat="1" ht="17.45" customHeight="1">
      <c r="A5" s="229"/>
      <c r="B5" s="230"/>
      <c r="C5" s="92" t="s">
        <v>0</v>
      </c>
      <c r="D5" s="92" t="s">
        <v>1</v>
      </c>
      <c r="E5" s="93" t="s">
        <v>2</v>
      </c>
    </row>
    <row r="6" spans="1:7" s="17" customFormat="1" ht="14.45" customHeight="1">
      <c r="A6" s="293"/>
      <c r="B6" s="634" t="s">
        <v>350</v>
      </c>
      <c r="C6" s="634" t="s">
        <v>90</v>
      </c>
      <c r="D6" s="636" t="s">
        <v>198</v>
      </c>
      <c r="E6" s="637"/>
      <c r="G6" s="5"/>
    </row>
    <row r="7" spans="1:7" s="17" customFormat="1" ht="99.6" customHeight="1">
      <c r="A7" s="293"/>
      <c r="B7" s="635"/>
      <c r="C7" s="634"/>
      <c r="D7" s="329" t="s">
        <v>197</v>
      </c>
      <c r="E7" s="330" t="s">
        <v>351</v>
      </c>
      <c r="G7" s="5"/>
    </row>
    <row r="8" spans="1:7">
      <c r="A8" s="294">
        <v>1</v>
      </c>
      <c r="B8" s="331" t="s">
        <v>35</v>
      </c>
      <c r="C8" s="332">
        <v>34309246.6052</v>
      </c>
      <c r="D8" s="332">
        <v>0</v>
      </c>
      <c r="E8" s="332">
        <v>34309246.6052</v>
      </c>
      <c r="F8" s="17"/>
    </row>
    <row r="9" spans="1:7">
      <c r="A9" s="294">
        <v>2</v>
      </c>
      <c r="B9" s="331" t="s">
        <v>36</v>
      </c>
      <c r="C9" s="332">
        <v>229451426.98199999</v>
      </c>
      <c r="D9" s="332">
        <v>0</v>
      </c>
      <c r="E9" s="332">
        <v>229451426.98199999</v>
      </c>
      <c r="F9" s="17"/>
    </row>
    <row r="10" spans="1:7">
      <c r="A10" s="294">
        <v>3</v>
      </c>
      <c r="B10" s="331" t="s">
        <v>37</v>
      </c>
      <c r="C10" s="332">
        <v>104812303.971</v>
      </c>
      <c r="D10" s="332">
        <v>0</v>
      </c>
      <c r="E10" s="332">
        <v>104812303.971</v>
      </c>
      <c r="F10" s="17"/>
    </row>
    <row r="11" spans="1:7">
      <c r="A11" s="294">
        <v>4</v>
      </c>
      <c r="B11" s="331" t="s">
        <v>38</v>
      </c>
      <c r="C11" s="332">
        <v>38535544.539999999</v>
      </c>
      <c r="D11" s="332">
        <v>0</v>
      </c>
      <c r="E11" s="332">
        <v>38535544.539999999</v>
      </c>
      <c r="F11" s="17"/>
    </row>
    <row r="12" spans="1:7">
      <c r="A12" s="294">
        <v>5</v>
      </c>
      <c r="B12" s="331" t="s">
        <v>39</v>
      </c>
      <c r="C12" s="332">
        <v>167389106.81999999</v>
      </c>
      <c r="D12" s="332">
        <v>0</v>
      </c>
      <c r="E12" s="332">
        <v>167389106.81999999</v>
      </c>
      <c r="F12" s="17"/>
    </row>
    <row r="13" spans="1:7">
      <c r="A13" s="294">
        <v>6.1</v>
      </c>
      <c r="B13" s="333" t="s">
        <v>40</v>
      </c>
      <c r="C13" s="332">
        <v>1254684411.4916999</v>
      </c>
      <c r="D13" s="332">
        <v>0</v>
      </c>
      <c r="E13" s="332">
        <v>1254684411.4916999</v>
      </c>
      <c r="F13" s="17"/>
    </row>
    <row r="14" spans="1:7">
      <c r="A14" s="294">
        <v>6.2</v>
      </c>
      <c r="B14" s="334" t="s">
        <v>41</v>
      </c>
      <c r="C14" s="332">
        <v>-52327070.412099995</v>
      </c>
      <c r="D14" s="332">
        <v>0</v>
      </c>
      <c r="E14" s="332">
        <v>-52327070.412099995</v>
      </c>
      <c r="F14" s="17"/>
    </row>
    <row r="15" spans="1:7">
      <c r="A15" s="294">
        <v>6</v>
      </c>
      <c r="B15" s="331" t="s">
        <v>42</v>
      </c>
      <c r="C15" s="332">
        <v>1202357341.0795999</v>
      </c>
      <c r="D15" s="332">
        <v>0</v>
      </c>
      <c r="E15" s="332">
        <v>1202357341.0795999</v>
      </c>
      <c r="F15" s="17"/>
    </row>
    <row r="16" spans="1:7">
      <c r="A16" s="294">
        <v>7</v>
      </c>
      <c r="B16" s="331" t="s">
        <v>43</v>
      </c>
      <c r="C16" s="332">
        <v>13744703.33</v>
      </c>
      <c r="D16" s="332">
        <v>0</v>
      </c>
      <c r="E16" s="332">
        <v>13744703.33</v>
      </c>
      <c r="F16" s="17"/>
    </row>
    <row r="17" spans="1:7">
      <c r="A17" s="294">
        <v>8</v>
      </c>
      <c r="B17" s="331" t="s">
        <v>196</v>
      </c>
      <c r="C17" s="332">
        <v>11143195.302999999</v>
      </c>
      <c r="D17" s="332">
        <v>0</v>
      </c>
      <c r="E17" s="332">
        <v>11143195.302999999</v>
      </c>
      <c r="F17" s="295"/>
      <c r="G17" s="97"/>
    </row>
    <row r="18" spans="1:7">
      <c r="A18" s="294">
        <v>9</v>
      </c>
      <c r="B18" s="331" t="s">
        <v>44</v>
      </c>
      <c r="C18" s="332">
        <v>17062704.66</v>
      </c>
      <c r="D18" s="332">
        <v>0</v>
      </c>
      <c r="E18" s="332">
        <v>17062704.66</v>
      </c>
      <c r="F18" s="17"/>
      <c r="G18" s="97"/>
    </row>
    <row r="19" spans="1:7">
      <c r="A19" s="294">
        <v>10</v>
      </c>
      <c r="B19" s="331" t="s">
        <v>45</v>
      </c>
      <c r="C19" s="332">
        <v>40886685.5</v>
      </c>
      <c r="D19" s="332">
        <v>20925137.130000003</v>
      </c>
      <c r="E19" s="332">
        <v>19961548.369999997</v>
      </c>
      <c r="F19" s="17"/>
      <c r="G19" s="97"/>
    </row>
    <row r="20" spans="1:7">
      <c r="A20" s="294">
        <v>11</v>
      </c>
      <c r="B20" s="331" t="s">
        <v>46</v>
      </c>
      <c r="C20" s="332">
        <v>8735023.2445</v>
      </c>
      <c r="D20" s="332">
        <v>0</v>
      </c>
      <c r="E20" s="332">
        <v>8735023.2445</v>
      </c>
      <c r="F20" s="17"/>
    </row>
    <row r="21" spans="1:7" ht="26.25" thickBot="1">
      <c r="A21" s="174"/>
      <c r="B21" s="296" t="s">
        <v>353</v>
      </c>
      <c r="C21" s="231">
        <f>SUM(C8:C12,C15:C20)</f>
        <v>1868427282.0352998</v>
      </c>
      <c r="D21" s="231">
        <f>SUM(D8:D12,D15:D20)</f>
        <v>20925137.130000003</v>
      </c>
      <c r="E21" s="335">
        <f>SUM(E8:E12,E15:E20)</f>
        <v>1847502144.9052997</v>
      </c>
    </row>
    <row r="22" spans="1:7">
      <c r="A22" s="5"/>
      <c r="B22" s="5"/>
      <c r="C22" s="5"/>
      <c r="D22" s="5"/>
      <c r="E22" s="5"/>
    </row>
    <row r="23" spans="1:7">
      <c r="A23" s="5"/>
      <c r="B23" s="5"/>
      <c r="C23" s="5"/>
      <c r="D23" s="5"/>
      <c r="E23" s="5"/>
    </row>
    <row r="24" spans="1:7">
      <c r="C24" s="206"/>
      <c r="D24" s="206"/>
      <c r="E24" s="206"/>
    </row>
    <row r="25" spans="1:7" s="4" customFormat="1">
      <c r="B25" s="98"/>
      <c r="F25" s="5"/>
      <c r="G25" s="5"/>
    </row>
    <row r="26" spans="1:7" s="4" customFormat="1">
      <c r="B26" s="98"/>
      <c r="F26" s="5"/>
      <c r="G26" s="5"/>
    </row>
    <row r="27" spans="1:7" s="4" customFormat="1">
      <c r="B27" s="98"/>
      <c r="F27" s="5"/>
      <c r="G27" s="5"/>
    </row>
    <row r="28" spans="1:7" s="4" customFormat="1">
      <c r="B28" s="98"/>
      <c r="F28" s="5"/>
      <c r="G28" s="5"/>
    </row>
    <row r="29" spans="1:7" s="4" customFormat="1">
      <c r="B29" s="98"/>
      <c r="F29" s="5"/>
      <c r="G29" s="5"/>
    </row>
    <row r="30" spans="1:7" s="4" customFormat="1">
      <c r="B30" s="98"/>
      <c r="F30" s="5"/>
      <c r="G30" s="5"/>
    </row>
    <row r="31" spans="1:7" s="4" customFormat="1">
      <c r="B31" s="98"/>
      <c r="F31" s="5"/>
      <c r="G31" s="5"/>
    </row>
    <row r="32" spans="1:7" s="4" customFormat="1">
      <c r="B32" s="98"/>
      <c r="F32" s="5"/>
      <c r="G32" s="5"/>
    </row>
    <row r="33" spans="2:7" s="4" customFormat="1">
      <c r="B33" s="98"/>
      <c r="F33" s="5"/>
      <c r="G33" s="5"/>
    </row>
    <row r="34" spans="2:7" s="4" customFormat="1">
      <c r="B34" s="98"/>
      <c r="F34" s="5"/>
      <c r="G34" s="5"/>
    </row>
    <row r="35" spans="2:7" s="4" customFormat="1">
      <c r="B35" s="98"/>
      <c r="F35" s="5"/>
      <c r="G35" s="5"/>
    </row>
    <row r="36" spans="2:7" s="4" customFormat="1">
      <c r="B36" s="98"/>
      <c r="F36" s="5"/>
      <c r="G36" s="5"/>
    </row>
    <row r="37" spans="2:7" s="4" customFormat="1">
      <c r="B37" s="98"/>
      <c r="F37" s="5"/>
      <c r="G37" s="5"/>
    </row>
  </sheetData>
  <mergeCells count="4">
    <mergeCell ref="B6:B7"/>
    <mergeCell ref="C6:C7"/>
    <mergeCell ref="D6:E6"/>
    <mergeCell ref="B4:E4"/>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D27" sqref="D27"/>
    </sheetView>
  </sheetViews>
  <sheetFormatPr defaultColWidth="9.140625" defaultRowHeight="12.75" outlineLevelRow="1"/>
  <cols>
    <col min="1" max="1" width="9.42578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42578125" style="4" bestFit="1" customWidth="1"/>
    <col min="10" max="16384" width="9.140625" style="4"/>
  </cols>
  <sheetData>
    <row r="1" spans="1:6">
      <c r="A1" s="2" t="s">
        <v>30</v>
      </c>
      <c r="B1" s="551" t="str">
        <f>'Info '!C2</f>
        <v>JSC "BasisBank"</v>
      </c>
    </row>
    <row r="2" spans="1:6" s="91" customFormat="1" ht="15.75" customHeight="1">
      <c r="A2" s="2" t="s">
        <v>31</v>
      </c>
      <c r="B2" s="534">
        <f>'1. key ratios '!$B$2</f>
        <v>44561</v>
      </c>
      <c r="C2" s="4"/>
      <c r="D2" s="4"/>
      <c r="E2" s="4"/>
      <c r="F2" s="4"/>
    </row>
    <row r="3" spans="1:6" s="91" customFormat="1" ht="15.75" customHeight="1">
      <c r="C3" s="4"/>
      <c r="D3" s="4"/>
      <c r="E3" s="4"/>
      <c r="F3" s="4"/>
    </row>
    <row r="4" spans="1:6" s="91" customFormat="1" ht="13.5" thickBot="1">
      <c r="A4" s="91" t="s">
        <v>85</v>
      </c>
      <c r="B4" s="297" t="s">
        <v>330</v>
      </c>
      <c r="C4" s="733" t="s">
        <v>73</v>
      </c>
      <c r="D4" s="4"/>
      <c r="E4" s="4"/>
      <c r="F4" s="4"/>
    </row>
    <row r="5" spans="1:6">
      <c r="A5" s="236">
        <v>1</v>
      </c>
      <c r="B5" s="298" t="s">
        <v>352</v>
      </c>
      <c r="C5" s="734">
        <f>'7. LI1 '!E21</f>
        <v>1847502144.9052997</v>
      </c>
    </row>
    <row r="6" spans="1:6" s="237" customFormat="1">
      <c r="A6" s="99">
        <v>2.1</v>
      </c>
      <c r="B6" s="233" t="s">
        <v>331</v>
      </c>
      <c r="C6" s="735">
        <v>252566481.0402</v>
      </c>
    </row>
    <row r="7" spans="1:6" s="77" customFormat="1" outlineLevel="1">
      <c r="A7" s="71">
        <v>2.2000000000000002</v>
      </c>
      <c r="B7" s="72" t="s">
        <v>332</v>
      </c>
      <c r="C7" s="735">
        <v>0</v>
      </c>
    </row>
    <row r="8" spans="1:6" s="77" customFormat="1" ht="25.5">
      <c r="A8" s="71">
        <v>3</v>
      </c>
      <c r="B8" s="234" t="s">
        <v>333</v>
      </c>
      <c r="C8" s="736">
        <f>SUM(C5:C7)</f>
        <v>2100068625.9454997</v>
      </c>
    </row>
    <row r="9" spans="1:6" s="237" customFormat="1">
      <c r="A9" s="99">
        <v>4</v>
      </c>
      <c r="B9" s="101" t="s">
        <v>87</v>
      </c>
      <c r="C9" s="735">
        <v>21340799.6796</v>
      </c>
    </row>
    <row r="10" spans="1:6" s="77" customFormat="1" outlineLevel="1">
      <c r="A10" s="71">
        <v>5.0999999999999996</v>
      </c>
      <c r="B10" s="72" t="s">
        <v>334</v>
      </c>
      <c r="C10" s="735">
        <v>-105644400</v>
      </c>
    </row>
    <row r="11" spans="1:6" s="77" customFormat="1" outlineLevel="1">
      <c r="A11" s="71">
        <v>5.2</v>
      </c>
      <c r="B11" s="72" t="s">
        <v>335</v>
      </c>
      <c r="C11" s="735">
        <v>0</v>
      </c>
    </row>
    <row r="12" spans="1:6" s="77" customFormat="1">
      <c r="A12" s="71">
        <v>6</v>
      </c>
      <c r="B12" s="232" t="s">
        <v>479</v>
      </c>
      <c r="C12" s="735">
        <v>0</v>
      </c>
    </row>
    <row r="13" spans="1:6" s="77" customFormat="1" ht="13.5" thickBot="1">
      <c r="A13" s="73">
        <v>7</v>
      </c>
      <c r="B13" s="235" t="s">
        <v>281</v>
      </c>
      <c r="C13" s="737">
        <f>SUM(C8:C12)</f>
        <v>2015765025.6250997</v>
      </c>
    </row>
    <row r="15" spans="1:6">
      <c r="A15" s="251"/>
      <c r="B15" s="78"/>
    </row>
    <row r="16" spans="1:6">
      <c r="A16" s="251"/>
      <c r="B16" s="251"/>
    </row>
    <row r="17" spans="1:5" ht="15">
      <c r="A17" s="246"/>
      <c r="B17" s="247"/>
      <c r="C17" s="251"/>
      <c r="D17" s="251"/>
      <c r="E17" s="251"/>
    </row>
    <row r="18" spans="1:5" ht="15">
      <c r="A18" s="252"/>
      <c r="B18" s="253"/>
      <c r="C18" s="251"/>
      <c r="D18" s="251"/>
      <c r="E18" s="251"/>
    </row>
    <row r="19" spans="1:5">
      <c r="A19" s="254"/>
      <c r="B19" s="248"/>
      <c r="C19" s="251"/>
      <c r="D19" s="251"/>
      <c r="E19" s="251"/>
    </row>
    <row r="20" spans="1:5">
      <c r="A20" s="255"/>
      <c r="B20" s="249"/>
      <c r="C20" s="251"/>
      <c r="D20" s="251"/>
      <c r="E20" s="251"/>
    </row>
    <row r="21" spans="1:5">
      <c r="A21" s="255"/>
      <c r="B21" s="253"/>
      <c r="C21" s="251"/>
      <c r="D21" s="251"/>
      <c r="E21" s="251"/>
    </row>
    <row r="22" spans="1:5">
      <c r="A22" s="254"/>
      <c r="B22" s="250"/>
      <c r="C22" s="251"/>
      <c r="D22" s="251"/>
      <c r="E22" s="251"/>
    </row>
    <row r="23" spans="1:5">
      <c r="A23" s="255"/>
      <c r="B23" s="249"/>
      <c r="C23" s="251"/>
      <c r="D23" s="251"/>
      <c r="E23" s="251"/>
    </row>
    <row r="24" spans="1:5">
      <c r="A24" s="255"/>
      <c r="B24" s="249"/>
      <c r="C24" s="251"/>
      <c r="D24" s="251"/>
      <c r="E24" s="251"/>
    </row>
    <row r="25" spans="1:5">
      <c r="A25" s="255"/>
      <c r="B25" s="256"/>
      <c r="C25" s="251"/>
      <c r="D25" s="251"/>
      <c r="E25" s="251"/>
    </row>
    <row r="26" spans="1:5">
      <c r="A26" s="255"/>
      <c r="B26" s="253"/>
      <c r="C26" s="251"/>
      <c r="D26" s="251"/>
      <c r="E26" s="251"/>
    </row>
    <row r="27" spans="1:5">
      <c r="A27" s="251"/>
      <c r="B27" s="257"/>
      <c r="C27" s="251"/>
      <c r="D27" s="251"/>
      <c r="E27" s="251"/>
    </row>
    <row r="28" spans="1:5">
      <c r="A28" s="251"/>
      <c r="B28" s="257"/>
      <c r="C28" s="251"/>
      <c r="D28" s="251"/>
      <c r="E28" s="251"/>
    </row>
    <row r="29" spans="1:5">
      <c r="A29" s="251"/>
      <c r="B29" s="257"/>
      <c r="C29" s="251"/>
      <c r="D29" s="251"/>
      <c r="E29" s="251"/>
    </row>
    <row r="30" spans="1:5">
      <c r="A30" s="251"/>
      <c r="B30" s="257"/>
      <c r="C30" s="251"/>
      <c r="D30" s="251"/>
      <c r="E30" s="251"/>
    </row>
    <row r="31" spans="1:5">
      <c r="A31" s="251"/>
      <c r="B31" s="257"/>
      <c r="C31" s="251"/>
      <c r="D31" s="251"/>
      <c r="E31" s="251"/>
    </row>
    <row r="32" spans="1:5">
      <c r="A32" s="251"/>
      <c r="B32" s="257"/>
      <c r="C32" s="251"/>
      <c r="D32" s="251"/>
      <c r="E32" s="251"/>
    </row>
    <row r="33" spans="1:5">
      <c r="A33" s="251"/>
      <c r="B33" s="257"/>
      <c r="C33" s="251"/>
      <c r="D33" s="251"/>
      <c r="E33" s="251"/>
    </row>
  </sheetData>
  <pageMargins left="0.7" right="0.7" top="0.75" bottom="0.75" header="0.3" footer="0.3"/>
  <pageSetup paperSize="9" scale="54"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/dk9wi1CFhhwsdI7SbNNnIbvR/zI2OLb5zfgnqzUHyU=</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kga0mbzJ7A4ZL1DHdTBhduj1rB29cZo6JtQAG96gh70=</DigestValue>
    </Reference>
  </SignedInfo>
  <SignatureValue>gFpg3Wtgw2NSrTI2ZdRkE2fLLMj8qXkMWJiowASmtP16ZITHNWsLnLp7+0/g8t1D0oT4RpYt0uOx
NHZMQAUlV3ClNDpPv1+kTxwO+rSJLDRcOyyZD8VjAPrUzW8g+en9EcfHtiucGppwHfevENdbJNpU
Z1k8ZvstE++Mdzrq7VZHS1EvyqjjMVPB/JVVnSk7Kg748SsmJTXJevkR4GM1g7pEzDZLPlJZTCuh
qhBqQ2S0fpVk50NgVnOIdXl5G83n0kHUCoypJjXiTkkPtr1NZ/Bw4asbNTjzMOSRx0jKP/BD2SwH
RKqWcFkWIGCWtv6wPVtR0YMMxKE/XN8DGynizQ==</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RTMN1jOtmoGuWwYurt7oi6Krq+CWMy+fQRADFHrTcp8=</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LtR1oLpK0mIQeaEcHA1nKZBK4JwtakBKB/qrrEgSa5Y=</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uoVGunLlgbXKdcx+GZ8JSa3ZjJ+0I1sK9rKjRCmLKoc=</DigestValue>
      </Reference>
      <Reference URI="/xl/printerSettings/printerSettings16.bin?ContentType=application/vnd.openxmlformats-officedocument.spreadsheetml.printerSettings">
        <DigestMethod Algorithm="http://www.w3.org/2001/04/xmlenc#sha256"/>
        <DigestValue>LtR1oLpK0mIQeaEcHA1nKZBK4JwtakBKB/qrrEgSa5Y=</DigestValue>
      </Reference>
      <Reference URI="/xl/printerSettings/printerSettings17.bin?ContentType=application/vnd.openxmlformats-officedocument.spreadsheetml.printerSettings">
        <DigestMethod Algorithm="http://www.w3.org/2001/04/xmlenc#sha256"/>
        <DigestValue>uoVGunLlgbXKdcx+GZ8JSa3ZjJ+0I1sK9rKjRCmLKoc=</DigestValue>
      </Reference>
      <Reference URI="/xl/printerSettings/printerSettings18.bin?ContentType=application/vnd.openxmlformats-officedocument.spreadsheetml.printerSettings">
        <DigestMethod Algorithm="http://www.w3.org/2001/04/xmlenc#sha256"/>
        <DigestValue>uoVGunLlgbXKdcx+GZ8JSa3ZjJ+0I1sK9rKjRCmLKoc=</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LtR1oLpK0mIQeaEcHA1nKZBK4JwtakBKB/qrrEgSa5Y=</DigestValue>
      </Reference>
      <Reference URI="/xl/printerSettings/printerSettings21.bin?ContentType=application/vnd.openxmlformats-officedocument.spreadsheetml.printerSettings">
        <DigestMethod Algorithm="http://www.w3.org/2001/04/xmlenc#sha256"/>
        <DigestValue>C7CvtmtLvzyJfzdUdZ9Cyj7Dy+3PSH2J91/PLVGFjUw=</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LtR1oLpK0mIQeaEcHA1nKZBK4JwtakBKB/qrrEgSa5Y=</DigestValue>
      </Reference>
      <Reference URI="/xl/printerSettings/printerSettings25.bin?ContentType=application/vnd.openxmlformats-officedocument.spreadsheetml.printerSettings">
        <DigestMethod Algorithm="http://www.w3.org/2001/04/xmlenc#sha256"/>
        <DigestValue>uoVGunLlgbXKdcx+GZ8JSa3ZjJ+0I1sK9rKjRCmLKoc=</DigestValue>
      </Reference>
      <Reference URI="/xl/printerSettings/printerSettings26.bin?ContentType=application/vnd.openxmlformats-officedocument.spreadsheetml.printerSettings">
        <DigestMethod Algorithm="http://www.w3.org/2001/04/xmlenc#sha256"/>
        <DigestValue>uoVGunLlgbXKdcx+GZ8JSa3ZjJ+0I1sK9rKjRCmLKoc=</DigestValue>
      </Reference>
      <Reference URI="/xl/printerSettings/printerSettings27.bin?ContentType=application/vnd.openxmlformats-officedocument.spreadsheetml.printerSettings">
        <DigestMethod Algorithm="http://www.w3.org/2001/04/xmlenc#sha256"/>
        <DigestValue>uoVGunLlgbXKdcx+GZ8JSa3ZjJ+0I1sK9rKjRCmLKoc=</DigestValue>
      </Reference>
      <Reference URI="/xl/printerSettings/printerSettings28.bin?ContentType=application/vnd.openxmlformats-officedocument.spreadsheetml.printerSettings">
        <DigestMethod Algorithm="http://www.w3.org/2001/04/xmlenc#sha256"/>
        <DigestValue>uoVGunLlgbXKdcx+GZ8JSa3ZjJ+0I1sK9rKjRCmLKoc=</DigestValue>
      </Reference>
      <Reference URI="/xl/printerSettings/printerSettings29.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LtR1oLpK0mIQeaEcHA1nKZBK4JwtakBKB/qrrEgSa5Y=</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LtR1oLpK0mIQeaEcHA1nKZBK4JwtakBKB/qrrEgSa5Y=</DigestValue>
      </Reference>
      <Reference URI="/xl/sharedStrings.xml?ContentType=application/vnd.openxmlformats-officedocument.spreadsheetml.sharedStrings+xml">
        <DigestMethod Algorithm="http://www.w3.org/2001/04/xmlenc#sha256"/>
        <DigestValue>PNDyaR7/DrDxpM7QrR6X+xiUQCuUHDvmb5PaQ+aMEd0=</DigestValue>
      </Reference>
      <Reference URI="/xl/styles.xml?ContentType=application/vnd.openxmlformats-officedocument.spreadsheetml.styles+xml">
        <DigestMethod Algorithm="http://www.w3.org/2001/04/xmlenc#sha256"/>
        <DigestValue>5SvrH70h0d5AKbZtY91H2S5zXg9JwRmDXXWUe4YZvJE=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tY4L9ukce1c6RyzNpG6N/nXX3iF/1CB4Pq2L76tztMw=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nsiHhfqEgNSmR53/x6jUN9EgoFAEFFudhhwl4OTgL08=</DigestValue>
      </Reference>
      <Reference URI="/xl/worksheets/sheet10.xml?ContentType=application/vnd.openxmlformats-officedocument.spreadsheetml.worksheet+xml">
        <DigestMethod Algorithm="http://www.w3.org/2001/04/xmlenc#sha256"/>
        <DigestValue>BBMwXAkczyHzjyXq1e5fdXZRxpmcctzqXFesH7xxSds=</DigestValue>
      </Reference>
      <Reference URI="/xl/worksheets/sheet11.xml?ContentType=application/vnd.openxmlformats-officedocument.spreadsheetml.worksheet+xml">
        <DigestMethod Algorithm="http://www.w3.org/2001/04/xmlenc#sha256"/>
        <DigestValue>yLfKlb1ZJ0n+TDvTk386jC4KEbpHWehmthIHmtjWyxA=</DigestValue>
      </Reference>
      <Reference URI="/xl/worksheets/sheet12.xml?ContentType=application/vnd.openxmlformats-officedocument.spreadsheetml.worksheet+xml">
        <DigestMethod Algorithm="http://www.w3.org/2001/04/xmlenc#sha256"/>
        <DigestValue>ED/O0GUG7GEPjppo0BYmChbjnH5NXNCFLJc/6yS54EA=</DigestValue>
      </Reference>
      <Reference URI="/xl/worksheets/sheet13.xml?ContentType=application/vnd.openxmlformats-officedocument.spreadsheetml.worksheet+xml">
        <DigestMethod Algorithm="http://www.w3.org/2001/04/xmlenc#sha256"/>
        <DigestValue>XWNgixBrVknbEZ4kjEsgYxzBaC9NLywvRUjqCs+2wq4=</DigestValue>
      </Reference>
      <Reference URI="/xl/worksheets/sheet14.xml?ContentType=application/vnd.openxmlformats-officedocument.spreadsheetml.worksheet+xml">
        <DigestMethod Algorithm="http://www.w3.org/2001/04/xmlenc#sha256"/>
        <DigestValue>j7UzzfYwXOztxK+2ZDK/HYaw4WLnWsEwMeGRABk0Nqs=</DigestValue>
      </Reference>
      <Reference URI="/xl/worksheets/sheet15.xml?ContentType=application/vnd.openxmlformats-officedocument.spreadsheetml.worksheet+xml">
        <DigestMethod Algorithm="http://www.w3.org/2001/04/xmlenc#sha256"/>
        <DigestValue>l3Q20kfMBDi6P8N6o2aKCscAa405qAcFAhe5fnQBtsg=</DigestValue>
      </Reference>
      <Reference URI="/xl/worksheets/sheet16.xml?ContentType=application/vnd.openxmlformats-officedocument.spreadsheetml.worksheet+xml">
        <DigestMethod Algorithm="http://www.w3.org/2001/04/xmlenc#sha256"/>
        <DigestValue>q5vnFUnOGSPIR/Ki0110yt56lZE+NAMYso/oLKb40zY=</DigestValue>
      </Reference>
      <Reference URI="/xl/worksheets/sheet17.xml?ContentType=application/vnd.openxmlformats-officedocument.spreadsheetml.worksheet+xml">
        <DigestMethod Algorithm="http://www.w3.org/2001/04/xmlenc#sha256"/>
        <DigestValue>RbXZ8Z/2K1dkZFMhBTpB63AdMODx5HqF5zoBXLIaAYg=</DigestValue>
      </Reference>
      <Reference URI="/xl/worksheets/sheet18.xml?ContentType=application/vnd.openxmlformats-officedocument.spreadsheetml.worksheet+xml">
        <DigestMethod Algorithm="http://www.w3.org/2001/04/xmlenc#sha256"/>
        <DigestValue>w1rUgvUlf2rpzZw+9n0/5eEr2baz8CJnTaMJeOwRi9c=</DigestValue>
      </Reference>
      <Reference URI="/xl/worksheets/sheet19.xml?ContentType=application/vnd.openxmlformats-officedocument.spreadsheetml.worksheet+xml">
        <DigestMethod Algorithm="http://www.w3.org/2001/04/xmlenc#sha256"/>
        <DigestValue>xltch+Dh5NGLkkQCpKV8JtPe5il6CWECU5b4xluSvHw=</DigestValue>
      </Reference>
      <Reference URI="/xl/worksheets/sheet2.xml?ContentType=application/vnd.openxmlformats-officedocument.spreadsheetml.worksheet+xml">
        <DigestMethod Algorithm="http://www.w3.org/2001/04/xmlenc#sha256"/>
        <DigestValue>vN0wtg2hXmPnuHLxiC+rldH0W6G+KIjUm2Ctilns7oY=</DigestValue>
      </Reference>
      <Reference URI="/xl/worksheets/sheet20.xml?ContentType=application/vnd.openxmlformats-officedocument.spreadsheetml.worksheet+xml">
        <DigestMethod Algorithm="http://www.w3.org/2001/04/xmlenc#sha256"/>
        <DigestValue>XlSrwlP67yLm1VDPf/9rWD2o+9orVKFkgf2pEIbS7kw=</DigestValue>
      </Reference>
      <Reference URI="/xl/worksheets/sheet21.xml?ContentType=application/vnd.openxmlformats-officedocument.spreadsheetml.worksheet+xml">
        <DigestMethod Algorithm="http://www.w3.org/2001/04/xmlenc#sha256"/>
        <DigestValue>mZkAv8+kSr5MTbTGJ0aQuPxdLiBZTFFP39ExR7ycMC0=</DigestValue>
      </Reference>
      <Reference URI="/xl/worksheets/sheet22.xml?ContentType=application/vnd.openxmlformats-officedocument.spreadsheetml.worksheet+xml">
        <DigestMethod Algorithm="http://www.w3.org/2001/04/xmlenc#sha256"/>
        <DigestValue>S0ApmHXHao9B4UKeqPiZREyJZJjCih9ljzpo5FM/65A=</DigestValue>
      </Reference>
      <Reference URI="/xl/worksheets/sheet23.xml?ContentType=application/vnd.openxmlformats-officedocument.spreadsheetml.worksheet+xml">
        <DigestMethod Algorithm="http://www.w3.org/2001/04/xmlenc#sha256"/>
        <DigestValue>xn7UxzLgAqPHwbDp9wS48vmFVoPjJxpmiFpfxmBOE3U=</DigestValue>
      </Reference>
      <Reference URI="/xl/worksheets/sheet24.xml?ContentType=application/vnd.openxmlformats-officedocument.spreadsheetml.worksheet+xml">
        <DigestMethod Algorithm="http://www.w3.org/2001/04/xmlenc#sha256"/>
        <DigestValue>aj6JlpMQ3lgVYDrF+0mM6wdFxi64KDTjyq9rjhwUmEs=</DigestValue>
      </Reference>
      <Reference URI="/xl/worksheets/sheet25.xml?ContentType=application/vnd.openxmlformats-officedocument.spreadsheetml.worksheet+xml">
        <DigestMethod Algorithm="http://www.w3.org/2001/04/xmlenc#sha256"/>
        <DigestValue>6OqrtTieHAPrVRTlw9/4VGdqhED+VqO2kDAU452yQDI=</DigestValue>
      </Reference>
      <Reference URI="/xl/worksheets/sheet26.xml?ContentType=application/vnd.openxmlformats-officedocument.spreadsheetml.worksheet+xml">
        <DigestMethod Algorithm="http://www.w3.org/2001/04/xmlenc#sha256"/>
        <DigestValue>hkUQG10BU7BVue7y7SKhZgeCasGtPhpMHKx+fbbJuYE=</DigestValue>
      </Reference>
      <Reference URI="/xl/worksheets/sheet27.xml?ContentType=application/vnd.openxmlformats-officedocument.spreadsheetml.worksheet+xml">
        <DigestMethod Algorithm="http://www.w3.org/2001/04/xmlenc#sha256"/>
        <DigestValue>My6mIx3WgFoL4UE6WxrV9tHV0TnGChTd6eJpZpUuuwE=</DigestValue>
      </Reference>
      <Reference URI="/xl/worksheets/sheet28.xml?ContentType=application/vnd.openxmlformats-officedocument.spreadsheetml.worksheet+xml">
        <DigestMethod Algorithm="http://www.w3.org/2001/04/xmlenc#sha256"/>
        <DigestValue>rc3Fdw+dP6WLvda+lktoHafMdkUczJFiCIJTutcvJdM=</DigestValue>
      </Reference>
      <Reference URI="/xl/worksheets/sheet29.xml?ContentType=application/vnd.openxmlformats-officedocument.spreadsheetml.worksheet+xml">
        <DigestMethod Algorithm="http://www.w3.org/2001/04/xmlenc#sha256"/>
        <DigestValue>f2iVW41QWB53OvujFJRI4AC7A80+ZLvzCL/cIu8Exdc=</DigestValue>
      </Reference>
      <Reference URI="/xl/worksheets/sheet3.xml?ContentType=application/vnd.openxmlformats-officedocument.spreadsheetml.worksheet+xml">
        <DigestMethod Algorithm="http://www.w3.org/2001/04/xmlenc#sha256"/>
        <DigestValue>Q9SGc6EL7Q5zJlU2OTke9geTT4gmG+3Kze8tU/I1CQo=</DigestValue>
      </Reference>
      <Reference URI="/xl/worksheets/sheet4.xml?ContentType=application/vnd.openxmlformats-officedocument.spreadsheetml.worksheet+xml">
        <DigestMethod Algorithm="http://www.w3.org/2001/04/xmlenc#sha256"/>
        <DigestValue>EFSwPZgdKq/gT7DPdSVPYProJpwct6CmhpsDjuBqJQw=</DigestValue>
      </Reference>
      <Reference URI="/xl/worksheets/sheet5.xml?ContentType=application/vnd.openxmlformats-officedocument.spreadsheetml.worksheet+xml">
        <DigestMethod Algorithm="http://www.w3.org/2001/04/xmlenc#sha256"/>
        <DigestValue>z3tT66Gym6XX6TihtIlsQitispmCDzgPS0vm38whzjA=</DigestValue>
      </Reference>
      <Reference URI="/xl/worksheets/sheet6.xml?ContentType=application/vnd.openxmlformats-officedocument.spreadsheetml.worksheet+xml">
        <DigestMethod Algorithm="http://www.w3.org/2001/04/xmlenc#sha256"/>
        <DigestValue>1OauS0JCc2/7bXT1Jo5RSroTyDZP2B/cQp3u/0NHrBs=</DigestValue>
      </Reference>
      <Reference URI="/xl/worksheets/sheet7.xml?ContentType=application/vnd.openxmlformats-officedocument.spreadsheetml.worksheet+xml">
        <DigestMethod Algorithm="http://www.w3.org/2001/04/xmlenc#sha256"/>
        <DigestValue>psdA2pdY9Mj3NpxnVnN/XSH/8VjizOWYE1yx8HUdh0U=</DigestValue>
      </Reference>
      <Reference URI="/xl/worksheets/sheet8.xml?ContentType=application/vnd.openxmlformats-officedocument.spreadsheetml.worksheet+xml">
        <DigestMethod Algorithm="http://www.w3.org/2001/04/xmlenc#sha256"/>
        <DigestValue>MBC5DhDERfzOCf+kK7diAwOSBrvNjAa0HK97stlLRuA=</DigestValue>
      </Reference>
      <Reference URI="/xl/worksheets/sheet9.xml?ContentType=application/vnd.openxmlformats-officedocument.spreadsheetml.worksheet+xml">
        <DigestMethod Algorithm="http://www.w3.org/2001/04/xmlenc#sha256"/>
        <DigestValue>qNzhtk3DksokAny9+Lrqf+7q0+TqxX4E0sAKwMHbO9g=</DigestValue>
      </Reference>
    </Manifest>
    <SignatureProperties>
      <SignatureProperty Id="idSignatureTime" Target="#idPackageSignature">
        <mdssi:SignatureTime xmlns:mdssi="http://schemas.openxmlformats.org/package/2006/digital-signature">
          <mdssi:Format>YYYY-MM-DDThh:mm:ssTZD</mdssi:Format>
          <mdssi:Value>2022-01-31T13:42:26Z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2022-01-31T13:42:26Z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8CzC9imqzbXiKS0qpzYk7UMs8VgVQ8/PcdbRI2w+Xvs=</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M1m7v9int/bCmkalZ8J3KB9lWDwtVAUYtwq+G5Ms8x0=</DigestValue>
    </Reference>
  </SignedInfo>
  <SignatureValue>dztBa7ltayblyUROtQF6p26KSofE4zO8mHbo9EX/hDGV0G6xKX2Yq7eQqgz5QZcbcu6mL6kOlIiy
7SAYaIvsW9a1WoYAkfOTJa33R2A0RBV+7LUDi5muMvMmEXVDp6D/Iny/fxY8nFB8jzj2FOLSeZC7
KK6xATgDGlhrXXN4tmI3UMSh8dz7c1HAzuy3K05dGrgbJsqBKs7Er2l9V/wMBSKC7ekQ4XVZq3/N
cUIb33V3fpOgJqX2y6NqkE/N6hroTcn+dqMqvsmcoN7T/7Omly+20am1emhE4AK+2Vx3MW2pUpKl
71v09FDJGzbBVtoK+SUJ/isrg/9oHKJl2uywRg==</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RTMN1jOtmoGuWwYurt7oi6Krq+CWMy+fQRADFHrTcp8=</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LtR1oLpK0mIQeaEcHA1nKZBK4JwtakBKB/qrrEgSa5Y=</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uoVGunLlgbXKdcx+GZ8JSa3ZjJ+0I1sK9rKjRCmLKoc=</DigestValue>
      </Reference>
      <Reference URI="/xl/printerSettings/printerSettings16.bin?ContentType=application/vnd.openxmlformats-officedocument.spreadsheetml.printerSettings">
        <DigestMethod Algorithm="http://www.w3.org/2001/04/xmlenc#sha256"/>
        <DigestValue>LtR1oLpK0mIQeaEcHA1nKZBK4JwtakBKB/qrrEgSa5Y=</DigestValue>
      </Reference>
      <Reference URI="/xl/printerSettings/printerSettings17.bin?ContentType=application/vnd.openxmlformats-officedocument.spreadsheetml.printerSettings">
        <DigestMethod Algorithm="http://www.w3.org/2001/04/xmlenc#sha256"/>
        <DigestValue>uoVGunLlgbXKdcx+GZ8JSa3ZjJ+0I1sK9rKjRCmLKoc=</DigestValue>
      </Reference>
      <Reference URI="/xl/printerSettings/printerSettings18.bin?ContentType=application/vnd.openxmlformats-officedocument.spreadsheetml.printerSettings">
        <DigestMethod Algorithm="http://www.w3.org/2001/04/xmlenc#sha256"/>
        <DigestValue>uoVGunLlgbXKdcx+GZ8JSa3ZjJ+0I1sK9rKjRCmLKoc=</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LtR1oLpK0mIQeaEcHA1nKZBK4JwtakBKB/qrrEgSa5Y=</DigestValue>
      </Reference>
      <Reference URI="/xl/printerSettings/printerSettings21.bin?ContentType=application/vnd.openxmlformats-officedocument.spreadsheetml.printerSettings">
        <DigestMethod Algorithm="http://www.w3.org/2001/04/xmlenc#sha256"/>
        <DigestValue>C7CvtmtLvzyJfzdUdZ9Cyj7Dy+3PSH2J91/PLVGFjUw=</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LtR1oLpK0mIQeaEcHA1nKZBK4JwtakBKB/qrrEgSa5Y=</DigestValue>
      </Reference>
      <Reference URI="/xl/printerSettings/printerSettings25.bin?ContentType=application/vnd.openxmlformats-officedocument.spreadsheetml.printerSettings">
        <DigestMethod Algorithm="http://www.w3.org/2001/04/xmlenc#sha256"/>
        <DigestValue>uoVGunLlgbXKdcx+GZ8JSa3ZjJ+0I1sK9rKjRCmLKoc=</DigestValue>
      </Reference>
      <Reference URI="/xl/printerSettings/printerSettings26.bin?ContentType=application/vnd.openxmlformats-officedocument.spreadsheetml.printerSettings">
        <DigestMethod Algorithm="http://www.w3.org/2001/04/xmlenc#sha256"/>
        <DigestValue>uoVGunLlgbXKdcx+GZ8JSa3ZjJ+0I1sK9rKjRCmLKoc=</DigestValue>
      </Reference>
      <Reference URI="/xl/printerSettings/printerSettings27.bin?ContentType=application/vnd.openxmlformats-officedocument.spreadsheetml.printerSettings">
        <DigestMethod Algorithm="http://www.w3.org/2001/04/xmlenc#sha256"/>
        <DigestValue>uoVGunLlgbXKdcx+GZ8JSa3ZjJ+0I1sK9rKjRCmLKoc=</DigestValue>
      </Reference>
      <Reference URI="/xl/printerSettings/printerSettings28.bin?ContentType=application/vnd.openxmlformats-officedocument.spreadsheetml.printerSettings">
        <DigestMethod Algorithm="http://www.w3.org/2001/04/xmlenc#sha256"/>
        <DigestValue>uoVGunLlgbXKdcx+GZ8JSa3ZjJ+0I1sK9rKjRCmLKoc=</DigestValue>
      </Reference>
      <Reference URI="/xl/printerSettings/printerSettings29.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LtR1oLpK0mIQeaEcHA1nKZBK4JwtakBKB/qrrEgSa5Y=</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LtR1oLpK0mIQeaEcHA1nKZBK4JwtakBKB/qrrEgSa5Y=</DigestValue>
      </Reference>
      <Reference URI="/xl/sharedStrings.xml?ContentType=application/vnd.openxmlformats-officedocument.spreadsheetml.sharedStrings+xml">
        <DigestMethod Algorithm="http://www.w3.org/2001/04/xmlenc#sha256"/>
        <DigestValue>PNDyaR7/DrDxpM7QrR6X+xiUQCuUHDvmb5PaQ+aMEd0=</DigestValue>
      </Reference>
      <Reference URI="/xl/styles.xml?ContentType=application/vnd.openxmlformats-officedocument.spreadsheetml.styles+xml">
        <DigestMethod Algorithm="http://www.w3.org/2001/04/xmlenc#sha256"/>
        <DigestValue>5SvrH70h0d5AKbZtY91H2S5zXg9JwRmDXXWUe4YZvJE=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tY4L9ukce1c6RyzNpG6N/nXX3iF/1CB4Pq2L76tztMw=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nsiHhfqEgNSmR53/x6jUN9EgoFAEFFudhhwl4OTgL08=</DigestValue>
      </Reference>
      <Reference URI="/xl/worksheets/sheet10.xml?ContentType=application/vnd.openxmlformats-officedocument.spreadsheetml.worksheet+xml">
        <DigestMethod Algorithm="http://www.w3.org/2001/04/xmlenc#sha256"/>
        <DigestValue>BBMwXAkczyHzjyXq1e5fdXZRxpmcctzqXFesH7xxSds=</DigestValue>
      </Reference>
      <Reference URI="/xl/worksheets/sheet11.xml?ContentType=application/vnd.openxmlformats-officedocument.spreadsheetml.worksheet+xml">
        <DigestMethod Algorithm="http://www.w3.org/2001/04/xmlenc#sha256"/>
        <DigestValue>yLfKlb1ZJ0n+TDvTk386jC4KEbpHWehmthIHmtjWyxA=</DigestValue>
      </Reference>
      <Reference URI="/xl/worksheets/sheet12.xml?ContentType=application/vnd.openxmlformats-officedocument.spreadsheetml.worksheet+xml">
        <DigestMethod Algorithm="http://www.w3.org/2001/04/xmlenc#sha256"/>
        <DigestValue>ED/O0GUG7GEPjppo0BYmChbjnH5NXNCFLJc/6yS54EA=</DigestValue>
      </Reference>
      <Reference URI="/xl/worksheets/sheet13.xml?ContentType=application/vnd.openxmlformats-officedocument.spreadsheetml.worksheet+xml">
        <DigestMethod Algorithm="http://www.w3.org/2001/04/xmlenc#sha256"/>
        <DigestValue>XWNgixBrVknbEZ4kjEsgYxzBaC9NLywvRUjqCs+2wq4=</DigestValue>
      </Reference>
      <Reference URI="/xl/worksheets/sheet14.xml?ContentType=application/vnd.openxmlformats-officedocument.spreadsheetml.worksheet+xml">
        <DigestMethod Algorithm="http://www.w3.org/2001/04/xmlenc#sha256"/>
        <DigestValue>j7UzzfYwXOztxK+2ZDK/HYaw4WLnWsEwMeGRABk0Nqs=</DigestValue>
      </Reference>
      <Reference URI="/xl/worksheets/sheet15.xml?ContentType=application/vnd.openxmlformats-officedocument.spreadsheetml.worksheet+xml">
        <DigestMethod Algorithm="http://www.w3.org/2001/04/xmlenc#sha256"/>
        <DigestValue>l3Q20kfMBDi6P8N6o2aKCscAa405qAcFAhe5fnQBtsg=</DigestValue>
      </Reference>
      <Reference URI="/xl/worksheets/sheet16.xml?ContentType=application/vnd.openxmlformats-officedocument.spreadsheetml.worksheet+xml">
        <DigestMethod Algorithm="http://www.w3.org/2001/04/xmlenc#sha256"/>
        <DigestValue>q5vnFUnOGSPIR/Ki0110yt56lZE+NAMYso/oLKb40zY=</DigestValue>
      </Reference>
      <Reference URI="/xl/worksheets/sheet17.xml?ContentType=application/vnd.openxmlformats-officedocument.spreadsheetml.worksheet+xml">
        <DigestMethod Algorithm="http://www.w3.org/2001/04/xmlenc#sha256"/>
        <DigestValue>RbXZ8Z/2K1dkZFMhBTpB63AdMODx5HqF5zoBXLIaAYg=</DigestValue>
      </Reference>
      <Reference URI="/xl/worksheets/sheet18.xml?ContentType=application/vnd.openxmlformats-officedocument.spreadsheetml.worksheet+xml">
        <DigestMethod Algorithm="http://www.w3.org/2001/04/xmlenc#sha256"/>
        <DigestValue>w1rUgvUlf2rpzZw+9n0/5eEr2baz8CJnTaMJeOwRi9c=</DigestValue>
      </Reference>
      <Reference URI="/xl/worksheets/sheet19.xml?ContentType=application/vnd.openxmlformats-officedocument.spreadsheetml.worksheet+xml">
        <DigestMethod Algorithm="http://www.w3.org/2001/04/xmlenc#sha256"/>
        <DigestValue>xltch+Dh5NGLkkQCpKV8JtPe5il6CWECU5b4xluSvHw=</DigestValue>
      </Reference>
      <Reference URI="/xl/worksheets/sheet2.xml?ContentType=application/vnd.openxmlformats-officedocument.spreadsheetml.worksheet+xml">
        <DigestMethod Algorithm="http://www.w3.org/2001/04/xmlenc#sha256"/>
        <DigestValue>vN0wtg2hXmPnuHLxiC+rldH0W6G+KIjUm2Ctilns7oY=</DigestValue>
      </Reference>
      <Reference URI="/xl/worksheets/sheet20.xml?ContentType=application/vnd.openxmlformats-officedocument.spreadsheetml.worksheet+xml">
        <DigestMethod Algorithm="http://www.w3.org/2001/04/xmlenc#sha256"/>
        <DigestValue>XlSrwlP67yLm1VDPf/9rWD2o+9orVKFkgf2pEIbS7kw=</DigestValue>
      </Reference>
      <Reference URI="/xl/worksheets/sheet21.xml?ContentType=application/vnd.openxmlformats-officedocument.spreadsheetml.worksheet+xml">
        <DigestMethod Algorithm="http://www.w3.org/2001/04/xmlenc#sha256"/>
        <DigestValue>mZkAv8+kSr5MTbTGJ0aQuPxdLiBZTFFP39ExR7ycMC0=</DigestValue>
      </Reference>
      <Reference URI="/xl/worksheets/sheet22.xml?ContentType=application/vnd.openxmlformats-officedocument.spreadsheetml.worksheet+xml">
        <DigestMethod Algorithm="http://www.w3.org/2001/04/xmlenc#sha256"/>
        <DigestValue>S0ApmHXHao9B4UKeqPiZREyJZJjCih9ljzpo5FM/65A=</DigestValue>
      </Reference>
      <Reference URI="/xl/worksheets/sheet23.xml?ContentType=application/vnd.openxmlformats-officedocument.spreadsheetml.worksheet+xml">
        <DigestMethod Algorithm="http://www.w3.org/2001/04/xmlenc#sha256"/>
        <DigestValue>xn7UxzLgAqPHwbDp9wS48vmFVoPjJxpmiFpfxmBOE3U=</DigestValue>
      </Reference>
      <Reference URI="/xl/worksheets/sheet24.xml?ContentType=application/vnd.openxmlformats-officedocument.spreadsheetml.worksheet+xml">
        <DigestMethod Algorithm="http://www.w3.org/2001/04/xmlenc#sha256"/>
        <DigestValue>aj6JlpMQ3lgVYDrF+0mM6wdFxi64KDTjyq9rjhwUmEs=</DigestValue>
      </Reference>
      <Reference URI="/xl/worksheets/sheet25.xml?ContentType=application/vnd.openxmlformats-officedocument.spreadsheetml.worksheet+xml">
        <DigestMethod Algorithm="http://www.w3.org/2001/04/xmlenc#sha256"/>
        <DigestValue>6OqrtTieHAPrVRTlw9/4VGdqhED+VqO2kDAU452yQDI=</DigestValue>
      </Reference>
      <Reference URI="/xl/worksheets/sheet26.xml?ContentType=application/vnd.openxmlformats-officedocument.spreadsheetml.worksheet+xml">
        <DigestMethod Algorithm="http://www.w3.org/2001/04/xmlenc#sha256"/>
        <DigestValue>hkUQG10BU7BVue7y7SKhZgeCasGtPhpMHKx+fbbJuYE=</DigestValue>
      </Reference>
      <Reference URI="/xl/worksheets/sheet27.xml?ContentType=application/vnd.openxmlformats-officedocument.spreadsheetml.worksheet+xml">
        <DigestMethod Algorithm="http://www.w3.org/2001/04/xmlenc#sha256"/>
        <DigestValue>My6mIx3WgFoL4UE6WxrV9tHV0TnGChTd6eJpZpUuuwE=</DigestValue>
      </Reference>
      <Reference URI="/xl/worksheets/sheet28.xml?ContentType=application/vnd.openxmlformats-officedocument.spreadsheetml.worksheet+xml">
        <DigestMethod Algorithm="http://www.w3.org/2001/04/xmlenc#sha256"/>
        <DigestValue>rc3Fdw+dP6WLvda+lktoHafMdkUczJFiCIJTutcvJdM=</DigestValue>
      </Reference>
      <Reference URI="/xl/worksheets/sheet29.xml?ContentType=application/vnd.openxmlformats-officedocument.spreadsheetml.worksheet+xml">
        <DigestMethod Algorithm="http://www.w3.org/2001/04/xmlenc#sha256"/>
        <DigestValue>f2iVW41QWB53OvujFJRI4AC7A80+ZLvzCL/cIu8Exdc=</DigestValue>
      </Reference>
      <Reference URI="/xl/worksheets/sheet3.xml?ContentType=application/vnd.openxmlformats-officedocument.spreadsheetml.worksheet+xml">
        <DigestMethod Algorithm="http://www.w3.org/2001/04/xmlenc#sha256"/>
        <DigestValue>Q9SGc6EL7Q5zJlU2OTke9geTT4gmG+3Kze8tU/I1CQo=</DigestValue>
      </Reference>
      <Reference URI="/xl/worksheets/sheet4.xml?ContentType=application/vnd.openxmlformats-officedocument.spreadsheetml.worksheet+xml">
        <DigestMethod Algorithm="http://www.w3.org/2001/04/xmlenc#sha256"/>
        <DigestValue>EFSwPZgdKq/gT7DPdSVPYProJpwct6CmhpsDjuBqJQw=</DigestValue>
      </Reference>
      <Reference URI="/xl/worksheets/sheet5.xml?ContentType=application/vnd.openxmlformats-officedocument.spreadsheetml.worksheet+xml">
        <DigestMethod Algorithm="http://www.w3.org/2001/04/xmlenc#sha256"/>
        <DigestValue>z3tT66Gym6XX6TihtIlsQitispmCDzgPS0vm38whzjA=</DigestValue>
      </Reference>
      <Reference URI="/xl/worksheets/sheet6.xml?ContentType=application/vnd.openxmlformats-officedocument.spreadsheetml.worksheet+xml">
        <DigestMethod Algorithm="http://www.w3.org/2001/04/xmlenc#sha256"/>
        <DigestValue>1OauS0JCc2/7bXT1Jo5RSroTyDZP2B/cQp3u/0NHrBs=</DigestValue>
      </Reference>
      <Reference URI="/xl/worksheets/sheet7.xml?ContentType=application/vnd.openxmlformats-officedocument.spreadsheetml.worksheet+xml">
        <DigestMethod Algorithm="http://www.w3.org/2001/04/xmlenc#sha256"/>
        <DigestValue>psdA2pdY9Mj3NpxnVnN/XSH/8VjizOWYE1yx8HUdh0U=</DigestValue>
      </Reference>
      <Reference URI="/xl/worksheets/sheet8.xml?ContentType=application/vnd.openxmlformats-officedocument.spreadsheetml.worksheet+xml">
        <DigestMethod Algorithm="http://www.w3.org/2001/04/xmlenc#sha256"/>
        <DigestValue>MBC5DhDERfzOCf+kK7diAwOSBrvNjAa0HK97stlLRuA=</DigestValue>
      </Reference>
      <Reference URI="/xl/worksheets/sheet9.xml?ContentType=application/vnd.openxmlformats-officedocument.spreadsheetml.worksheet+xml">
        <DigestMethod Algorithm="http://www.w3.org/2001/04/xmlenc#sha256"/>
        <DigestValue>qNzhtk3DksokAny9+Lrqf+7q0+TqxX4E0sAKwMHbO9g=</DigestValue>
      </Reference>
    </Manifest>
    <SignatureProperties>
      <SignatureProperty Id="idSignatureTime" Target="#idPackageSignature">
        <mdssi:SignatureTime xmlns:mdssi="http://schemas.openxmlformats.org/package/2006/digital-signature">
          <mdssi:Format>YYYY-MM-DDThh:mm:ssTZD</mdssi:Format>
          <mdssi:Value>2022-01-31T14:25:02Z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2022-01-31T14:25:02Z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'9.Capital'!Print_Area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2022-01-31T13:33:31Z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