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5624F44A-AFF0-4F29-B84B-A067E9A9E212}" xr6:coauthVersionLast="47" xr6:coauthVersionMax="47" xr10:uidLastSave="{00000000-0000-0000-0000-000000000000}"/>
  <bookViews>
    <workbookView xWindow="-108" yWindow="-108" windowWidth="23256" windowHeight="12576" tabRatio="919" activeTab="7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67" l="1"/>
  <c r="P28" i="67"/>
  <c r="P29" i="67"/>
  <c r="P30" i="67"/>
  <c r="T11" i="67"/>
  <c r="T12" i="67"/>
  <c r="T13" i="67"/>
  <c r="T14" i="67"/>
  <c r="T15" i="67"/>
  <c r="T16" i="67"/>
  <c r="T17" i="67"/>
  <c r="T18" i="67"/>
  <c r="E20" i="67"/>
  <c r="F20" i="67"/>
  <c r="G20" i="67"/>
  <c r="H20" i="67"/>
  <c r="I20" i="67"/>
  <c r="J20" i="67"/>
  <c r="K20" i="67"/>
  <c r="L20" i="67"/>
  <c r="M20" i="67"/>
  <c r="N20" i="67"/>
  <c r="O20" i="67"/>
  <c r="P20" i="67"/>
  <c r="Q20" i="67"/>
  <c r="R20" i="67"/>
  <c r="S20" i="67"/>
  <c r="E10" i="40" l="1"/>
  <c r="D10" i="40"/>
  <c r="C10" i="40"/>
  <c r="F10" i="40"/>
  <c r="G10" i="40" s="1"/>
  <c r="N19" i="63"/>
  <c r="M19" i="63"/>
  <c r="O19" i="63" s="1"/>
  <c r="D15" i="48"/>
  <c r="G12" i="50"/>
  <c r="G17" i="50"/>
  <c r="F17" i="50"/>
  <c r="E17" i="50"/>
  <c r="D17" i="50"/>
  <c r="D12" i="50"/>
  <c r="C17" i="50"/>
  <c r="F12" i="50"/>
  <c r="E12" i="50"/>
  <c r="C12" i="50"/>
  <c r="G7" i="50"/>
  <c r="F7" i="50"/>
  <c r="E7" i="50"/>
  <c r="D7" i="50"/>
  <c r="C7" i="50"/>
  <c r="F15" i="48"/>
  <c r="E15" i="48"/>
  <c r="F7" i="48"/>
  <c r="E7" i="48"/>
  <c r="D7" i="48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26" i="67"/>
  <c r="P25" i="67"/>
  <c r="D20" i="67"/>
  <c r="C20" i="67"/>
  <c r="T19" i="67"/>
  <c r="T10" i="67"/>
  <c r="T9" i="67"/>
  <c r="E15" i="72"/>
  <c r="D15" i="72"/>
  <c r="C15" i="72"/>
  <c r="E9" i="72"/>
  <c r="D9" i="72"/>
  <c r="C9" i="72"/>
  <c r="N12" i="63"/>
  <c r="N13" i="63"/>
  <c r="N14" i="63"/>
  <c r="N15" i="63"/>
  <c r="N16" i="63"/>
  <c r="N17" i="63"/>
  <c r="N11" i="63"/>
  <c r="M16" i="63"/>
  <c r="O16" i="63" s="1"/>
  <c r="M12" i="63"/>
  <c r="M13" i="63"/>
  <c r="M14" i="63"/>
  <c r="O14" i="63" s="1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E12" i="63"/>
  <c r="E13" i="63"/>
  <c r="E14" i="63"/>
  <c r="E15" i="63"/>
  <c r="E16" i="63"/>
  <c r="E22" i="50" l="1"/>
  <c r="O13" i="63"/>
  <c r="N10" i="63"/>
  <c r="O17" i="63"/>
  <c r="O12" i="63"/>
  <c r="G22" i="50"/>
  <c r="O15" i="63"/>
  <c r="F22" i="50"/>
  <c r="D22" i="50"/>
  <c r="F22" i="48"/>
  <c r="C22" i="50"/>
  <c r="O11" i="63"/>
  <c r="O10" i="63" s="1"/>
  <c r="E10" i="63"/>
  <c r="D22" i="48"/>
  <c r="E22" i="48"/>
  <c r="N47" i="67"/>
  <c r="P33" i="67"/>
  <c r="T20" i="67"/>
  <c r="M10" i="63"/>
</calcChain>
</file>

<file path=xl/sharedStrings.xml><?xml version="1.0" encoding="utf-8"?>
<sst xmlns="http://schemas.openxmlformats.org/spreadsheetml/2006/main" count="284" uniqueCount="176">
  <si>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</si>
  <si>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</si>
  <si>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</si>
  <si>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</si>
  <si>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</si>
  <si>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</si>
  <si>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</si>
  <si>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</si>
  <si>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</si>
  <si>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</si>
  <si>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</si>
  <si>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</si>
  <si>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</si>
  <si>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</si>
  <si>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</si>
  <si>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</si>
  <si>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</si>
  <si>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</si>
  <si>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</si>
  <si>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</si>
  <si>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</si>
  <si>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</si>
  <si>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</si>
  <si>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</si>
  <si>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</si>
  <si>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</si>
  <si>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</si>
  <si>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</si>
  <si>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</si>
  <si>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</si>
  <si>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</si>
  <si>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</si>
  <si>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</si>
  <si>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</si>
  <si>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</si>
  <si>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</si>
  <si>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</si>
  <si>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</si>
  <si>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</si>
  <si>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</si>
  <si>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</si>
  <si>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</si>
  <si>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</si>
  <si>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</si>
  <si>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</si>
  <si>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</si>
  <si>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</si>
  <si>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</si>
  <si>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</si>
  <si>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</si>
  <si>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</si>
  <si>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</si>
  <si>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</si>
  <si>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</si>
  <si>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</si>
  <si>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</si>
  <si>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</si>
  <si>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</si>
  <si>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</si>
  <si>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</si>
  <si>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</si>
  <si>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</si>
  <si>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</si>
  <si>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</si>
  <si>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</si>
  <si>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</si>
  <si>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</si>
  <si>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</si>
  <si>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</si>
  <si>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</si>
  <si>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</si>
  <si>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</si>
  <si>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</si>
  <si>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</si>
  <si>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</si>
  <si>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</si>
  <si>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</si>
  <si>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</si>
  <si>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</si>
  <si>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</si>
  <si>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</si>
  <si>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</si>
  <si>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</si>
  <si>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</si>
  <si>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</si>
  <si>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</si>
  <si>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</si>
  <si>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</si>
  <si>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</si>
  <si>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</si>
  <si>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</si>
  <si>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</si>
  <si>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</si>
  <si>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</si>
  <si>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</si>
  <si>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</si>
  <si>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</si>
  <si>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</si>
  <si>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</si>
  <si>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</si>
  <si>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</si>
  <si>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</si>
  <si>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</si>
  <si>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</si>
  <si>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</si>
  <si>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</si>
  <si>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</si>
  <si>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</si>
  <si>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</si>
  <si>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</si>
  <si>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</si>
  <si>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</si>
  <si>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</si>
  <si>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</si>
  <si>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</si>
  <si>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</si>
  <si>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</si>
  <si>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</si>
  <si>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</si>
  <si>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</si>
  <si>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</si>
  <si>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</si>
  <si>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</si>
  <si>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</si>
  <si>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</si>
  <si>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</si>
  <si>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</si>
  <si>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</si>
  <si>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</si>
  <si>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</si>
  <si>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</si>
  <si>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</si>
  <si>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</si>
  <si>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</si>
  <si>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</si>
  <si>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</si>
  <si>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</si>
  <si>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</si>
  <si>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</si>
  <si>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</si>
  <si>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</si>
  <si>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</si>
  <si>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</si>
  <si>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</si>
  <si>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</si>
  <si>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</si>
  <si>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</si>
  <si>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</si>
  <si>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</si>
  <si>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</si>
  <si>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</si>
  <si>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</si>
  <si>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</si>
  <si>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</si>
  <si>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</si>
  <si>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</si>
  <si>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Deferred income tax assets</t>
  </si>
  <si>
    <t>Other assets</t>
  </si>
  <si>
    <t>Amounts due to credit institutions</t>
  </si>
  <si>
    <t>Amounts due to customers</t>
  </si>
  <si>
    <t>Provisions for guarantees and letters of credit</t>
  </si>
  <si>
    <t>Other liabilities</t>
  </si>
  <si>
    <t>Share capital</t>
  </si>
  <si>
    <t>Retained earnings</t>
  </si>
  <si>
    <t>Other reserves</t>
  </si>
  <si>
    <t>Pasha Bank Georgia</t>
  </si>
  <si>
    <t>Right of use assets</t>
  </si>
  <si>
    <t>Income tax asset</t>
  </si>
  <si>
    <t>Subordinated debt</t>
  </si>
  <si>
    <t>Deferred income tax liability</t>
  </si>
  <si>
    <t>Lease Liabilities</t>
  </si>
  <si>
    <t>Additional paid-in capital</t>
  </si>
  <si>
    <t>T-2020</t>
  </si>
  <si>
    <t>T-2021</t>
  </si>
  <si>
    <t>T-2022</t>
  </si>
  <si>
    <t>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</si>
</sst>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Protection="1">
      <protection locked="0"/>
    </xf>
    <xf numFmtId="0" fontId="88" fillId="0" borderId="2" xfId="20955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6" xfId="8" applyBorder="1"/>
    <xf numFmtId="0" fontId="89" fillId="0" borderId="17" xfId="0" applyFont="1" applyBorder="1"/>
    <xf numFmtId="0" fontId="89" fillId="0" borderId="17" xfId="0" applyFont="1" applyBorder="1" applyAlignment="1">
      <alignment horizontal="center"/>
    </xf>
    <xf numFmtId="0" fontId="89" fillId="0" borderId="18" xfId="0" applyFont="1" applyBorder="1"/>
    <xf numFmtId="0" fontId="2" fillId="0" borderId="47" xfId="20955" applyBorder="1"/>
    <xf numFmtId="0" fontId="91" fillId="0" borderId="0" xfId="0" applyFont="1"/>
    <xf numFmtId="0" fontId="89" fillId="0" borderId="42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Border="1" applyAlignment="1">
      <alignment horizontal="center" vertical="center" wrapText="1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2" fillId="0" borderId="2" xfId="0" applyNumberFormat="1" applyFont="1" applyBorder="1"/>
    <xf numFmtId="3" fontId="93" fillId="0" borderId="2" xfId="0" applyNumberFormat="1" applyFont="1" applyBorder="1"/>
    <xf numFmtId="43" fontId="93" fillId="0" borderId="2" xfId="20956" applyFont="1" applyBorder="1"/>
    <xf numFmtId="1" fontId="93" fillId="0" borderId="2" xfId="0" applyNumberFormat="1" applyFont="1" applyBorder="1"/>
    <xf numFmtId="193" fontId="3" fillId="0" borderId="1" xfId="0" applyNumberFormat="1" applyFont="1" applyBorder="1" applyAlignment="1" applyProtection="1">
      <alignment horizontal="center" vertical="center"/>
      <protection locked="0"/>
    </xf>
    <xf numFmtId="193" fontId="3" fillId="0" borderId="1" xfId="0" applyNumberFormat="1" applyFont="1" applyBorder="1" applyProtection="1">
      <protection locked="0"/>
    </xf>
    <xf numFmtId="1" fontId="93" fillId="0" borderId="1" xfId="0" applyNumberFormat="1" applyFont="1" applyBorder="1"/>
    <xf numFmtId="193" fontId="3" fillId="0" borderId="14" xfId="0" applyNumberFormat="1" applyFont="1" applyBorder="1" applyProtection="1">
      <protection locked="0"/>
    </xf>
    <xf numFmtId="193" fontId="3" fillId="0" borderId="17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94" fillId="0" borderId="2" xfId="0" applyNumberFormat="1" applyFont="1" applyBorder="1" applyAlignment="1" applyProtection="1">
      <alignment vertical="center" wrapText="1"/>
      <protection locked="0"/>
    </xf>
    <xf numFmtId="0" fontId="93" fillId="0" borderId="2" xfId="0" applyFont="1" applyBorder="1"/>
    <xf numFmtId="0" fontId="95" fillId="0" borderId="2" xfId="0" applyFont="1" applyBorder="1"/>
    <xf numFmtId="179" fontId="6" fillId="0" borderId="0" xfId="8" applyNumberFormat="1" applyFont="1"/>
    <xf numFmtId="0" fontId="3" fillId="0" borderId="2" xfId="0" applyFont="1" applyBorder="1" applyAlignment="1">
      <alignment horizontal="center" vertical="center" wrapText="1"/>
    </xf>
    <xf numFmtId="43" fontId="3" fillId="0" borderId="2" xfId="20956" applyFont="1" applyBorder="1" applyAlignment="1" applyProtection="1">
      <alignment horizontal="center" vertical="center"/>
      <protection locked="0"/>
    </xf>
    <xf numFmtId="43" fontId="0" fillId="0" borderId="0" xfId="20956" applyFont="1" applyAlignment="1">
      <alignment horizontal="left" vertical="center"/>
    </xf>
    <xf numFmtId="43" fontId="3" fillId="0" borderId="2" xfId="20956" applyFont="1" applyFill="1" applyBorder="1" applyAlignment="1" applyProtection="1">
      <alignment horizontal="center" vertical="center"/>
      <protection locked="0"/>
    </xf>
    <xf numFmtId="3" fontId="93" fillId="0" borderId="2" xfId="0" applyNumberFormat="1" applyFont="1" applyBorder="1" applyAlignment="1">
      <alignment horizontal="center"/>
    </xf>
    <xf numFmtId="43" fontId="3" fillId="0" borderId="1" xfId="20956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179" fontId="6" fillId="0" borderId="0" xfId="8" applyNumberFormat="1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0" fillId="0" borderId="2" xfId="20956" applyFont="1" applyBorder="1" applyAlignment="1">
      <alignment horizontal="left" vertical="center"/>
    </xf>
    <xf numFmtId="193" fontId="94" fillId="0" borderId="2" xfId="0" applyNumberFormat="1" applyFont="1" applyBorder="1" applyAlignment="1" applyProtection="1">
      <alignment horizontal="right" vertical="center" wrapText="1"/>
      <protection locked="0"/>
    </xf>
    <xf numFmtId="164" fontId="94" fillId="0" borderId="2" xfId="20956" applyNumberFormat="1" applyFont="1" applyBorder="1" applyAlignment="1" applyProtection="1">
      <alignment horizontal="right" vertical="center" wrapText="1"/>
      <protection locked="0"/>
    </xf>
    <xf numFmtId="193" fontId="89" fillId="0" borderId="14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42" xfId="8" applyBorder="1" applyAlignment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a.kumsiashvili/Downloads/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pshbgeo.local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11" sqref="B11"/>
    </sheetView>
  </sheetViews>
  <sheetFormatPr defaultRowHeight="14.4"/>
  <cols>
    <col min="1" max="1" width="9.6640625" style="31" bestFit="1" customWidth="1"/>
    <col min="2" max="2" width="128.6640625" bestFit="1" customWidth="1"/>
    <col min="3" max="3" width="39.44140625" customWidth="1"/>
  </cols>
  <sheetData>
    <row r="1" spans="1:3" ht="15.6">
      <c r="A1" s="29" t="s">
        <v>15</v>
      </c>
      <c r="B1" s="47" t="s">
        <v>17</v>
      </c>
      <c r="C1" s="25"/>
    </row>
    <row r="2" spans="1:3">
      <c r="A2" s="30">
        <v>20</v>
      </c>
      <c r="B2" s="26" t="s">
        <v>19</v>
      </c>
      <c r="C2" s="10"/>
    </row>
    <row r="3" spans="1:3">
      <c r="A3" s="30">
        <v>21</v>
      </c>
      <c r="B3" s="26" t="s">
        <v>16</v>
      </c>
    </row>
    <row r="4" spans="1:3">
      <c r="A4" s="30">
        <v>22</v>
      </c>
      <c r="B4" s="26" t="s">
        <v>18</v>
      </c>
    </row>
    <row r="5" spans="1:3">
      <c r="A5" s="30">
        <v>23</v>
      </c>
      <c r="B5" s="26" t="s">
        <v>20</v>
      </c>
    </row>
    <row r="6" spans="1:3">
      <c r="A6" s="30">
        <v>24</v>
      </c>
      <c r="B6" s="26" t="s">
        <v>21</v>
      </c>
      <c r="C6" s="1"/>
    </row>
    <row r="7" spans="1:3">
      <c r="A7" s="30">
        <v>25</v>
      </c>
      <c r="B7" s="26" t="s">
        <v>22</v>
      </c>
    </row>
    <row r="8" spans="1:3">
      <c r="A8" s="30">
        <v>26</v>
      </c>
      <c r="B8" s="26" t="s">
        <v>130</v>
      </c>
    </row>
    <row r="9" spans="1:3">
      <c r="A9" s="30">
        <v>27</v>
      </c>
      <c r="B9" s="26" t="s">
        <v>23</v>
      </c>
    </row>
    <row r="10" spans="1:3">
      <c r="C10" s="25"/>
    </row>
    <row r="11" spans="1:3" ht="28.8">
      <c r="B11" s="161" t="s">
        <v>149</v>
      </c>
      <c r="C11" s="25"/>
    </row>
    <row r="14" spans="1:3">
      <c r="B14" s="9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  <headerFooter>
    <oddFooter>&amp;C_x000D_&amp;1#&amp;"Calibri"&amp;10&amp;K000000 C1 -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7"/>
  <sheetViews>
    <sheetView zoomScale="53" zoomScaleNormal="53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R43" sqref="R43"/>
    </sheetView>
  </sheetViews>
  <sheetFormatPr defaultColWidth="9.109375" defaultRowHeight="13.8"/>
  <cols>
    <col min="1" max="1" width="10.5546875" style="1" bestFit="1" customWidth="1"/>
    <col min="2" max="2" width="52" style="1" bestFit="1" customWidth="1"/>
    <col min="3" max="3" width="29.6640625" style="1" customWidth="1"/>
    <col min="4" max="4" width="38.5546875" style="1" customWidth="1"/>
    <col min="5" max="5" width="29.5546875" style="1" customWidth="1"/>
    <col min="6" max="6" width="13.33203125" style="1" customWidth="1"/>
    <col min="7" max="7" width="12.44140625" style="1" bestFit="1" customWidth="1"/>
    <col min="8" max="8" width="13.5546875" style="1" bestFit="1" customWidth="1"/>
    <col min="9" max="9" width="14.33203125" style="1" bestFit="1" customWidth="1"/>
    <col min="10" max="10" width="12" style="1" customWidth="1"/>
    <col min="11" max="11" width="13.5546875" style="1" bestFit="1" customWidth="1"/>
    <col min="12" max="12" width="14.5546875" style="1" bestFit="1" customWidth="1"/>
    <col min="13" max="13" width="14.109375" style="1" bestFit="1" customWidth="1"/>
    <col min="14" max="14" width="14.5546875" style="1" bestFit="1" customWidth="1"/>
    <col min="15" max="15" width="12.44140625" style="1" bestFit="1" customWidth="1"/>
    <col min="16" max="16" width="16.109375" style="1" customWidth="1"/>
    <col min="17" max="17" width="10.6640625" style="1" customWidth="1"/>
    <col min="18" max="19" width="12.44140625" style="1" bestFit="1" customWidth="1"/>
    <col min="20" max="20" width="13.6640625" style="1" customWidth="1"/>
    <col min="21" max="16384" width="9.109375" style="1"/>
  </cols>
  <sheetData>
    <row r="1" spans="1:20">
      <c r="A1" s="3" t="s">
        <v>24</v>
      </c>
      <c r="B1" s="1" t="s">
        <v>165</v>
      </c>
      <c r="C1" s="184"/>
    </row>
    <row r="2" spans="1:20" s="3" customFormat="1" ht="15.75" customHeight="1">
      <c r="A2" s="3" t="s">
        <v>25</v>
      </c>
      <c r="B2" s="177">
        <v>44592</v>
      </c>
      <c r="C2" s="185"/>
      <c r="G2" s="177"/>
    </row>
    <row r="3" spans="1:20">
      <c r="C3" s="10"/>
      <c r="D3" s="10"/>
      <c r="E3" s="4"/>
      <c r="F3" s="5"/>
    </row>
    <row r="4" spans="1:20" ht="14.4" thickBot="1">
      <c r="A4" s="32" t="s">
        <v>146</v>
      </c>
      <c r="B4" s="203" t="s">
        <v>19</v>
      </c>
      <c r="C4" s="204"/>
      <c r="D4" s="10"/>
      <c r="E4" s="4"/>
      <c r="F4" s="5"/>
    </row>
    <row r="5" spans="1:20">
      <c r="A5" s="33"/>
      <c r="B5" s="15" t="s">
        <v>0</v>
      </c>
      <c r="C5" s="20" t="s">
        <v>1</v>
      </c>
      <c r="D5" s="21" t="s">
        <v>2</v>
      </c>
      <c r="E5" s="15" t="s">
        <v>3</v>
      </c>
      <c r="F5" s="15" t="s">
        <v>4</v>
      </c>
      <c r="G5" s="197" t="s">
        <v>5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/>
    </row>
    <row r="6" spans="1:20" ht="16.95" customHeight="1">
      <c r="A6" s="205"/>
      <c r="B6" s="206" t="s">
        <v>61</v>
      </c>
      <c r="C6" s="192" t="s">
        <v>62</v>
      </c>
      <c r="D6" s="192" t="s">
        <v>63</v>
      </c>
      <c r="E6" s="192" t="s">
        <v>64</v>
      </c>
      <c r="F6" s="192" t="s">
        <v>65</v>
      </c>
      <c r="G6" s="207" t="s">
        <v>66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1:20" ht="14.4" customHeight="1">
      <c r="A7" s="205"/>
      <c r="B7" s="206"/>
      <c r="C7" s="193"/>
      <c r="D7" s="193"/>
      <c r="E7" s="193"/>
      <c r="F7" s="193"/>
      <c r="G7" s="17">
        <v>1</v>
      </c>
      <c r="H7" s="48">
        <v>2</v>
      </c>
      <c r="I7" s="48">
        <v>3</v>
      </c>
      <c r="J7" s="48">
        <v>4</v>
      </c>
      <c r="K7" s="48">
        <v>5</v>
      </c>
      <c r="L7" s="48">
        <v>6.1</v>
      </c>
      <c r="M7" s="48">
        <v>6.2</v>
      </c>
      <c r="N7" s="48">
        <v>6</v>
      </c>
      <c r="O7" s="48">
        <v>7</v>
      </c>
      <c r="P7" s="48">
        <v>8</v>
      </c>
      <c r="Q7" s="48">
        <v>9</v>
      </c>
      <c r="R7" s="48">
        <v>10</v>
      </c>
      <c r="S7" s="48">
        <v>11</v>
      </c>
      <c r="T7" s="49">
        <v>12</v>
      </c>
    </row>
    <row r="8" spans="1:20" ht="67.8">
      <c r="A8" s="205"/>
      <c r="B8" s="206"/>
      <c r="C8" s="194"/>
      <c r="D8" s="194"/>
      <c r="E8" s="194"/>
      <c r="F8" s="194"/>
      <c r="G8" s="152" t="s">
        <v>67</v>
      </c>
      <c r="H8" s="16" t="s">
        <v>68</v>
      </c>
      <c r="I8" s="16" t="s">
        <v>69</v>
      </c>
      <c r="J8" s="16" t="s">
        <v>70</v>
      </c>
      <c r="K8" s="16" t="s">
        <v>71</v>
      </c>
      <c r="L8" s="55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 t="s">
        <v>77</v>
      </c>
      <c r="R8" s="16" t="s">
        <v>78</v>
      </c>
      <c r="S8" s="16" t="s">
        <v>79</v>
      </c>
      <c r="T8" s="16" t="s">
        <v>80</v>
      </c>
    </row>
    <row r="9" spans="1:20" ht="18" customHeight="1">
      <c r="A9" s="37"/>
      <c r="B9" s="175" t="s">
        <v>150</v>
      </c>
      <c r="C9" s="164">
        <v>62542245.175604686</v>
      </c>
      <c r="D9" s="164">
        <v>62542245.175604686</v>
      </c>
      <c r="E9" s="39">
        <v>62547063.828499988</v>
      </c>
      <c r="F9" s="40"/>
      <c r="G9" s="179">
        <v>4328411.1900000004</v>
      </c>
      <c r="H9" s="179">
        <v>287139.16769999999</v>
      </c>
      <c r="I9" s="180">
        <v>57893209.360799991</v>
      </c>
      <c r="J9" s="179"/>
      <c r="K9" s="179"/>
      <c r="L9" s="179"/>
      <c r="M9" s="179"/>
      <c r="N9" s="179"/>
      <c r="O9" s="181">
        <v>38304.11</v>
      </c>
      <c r="P9" s="179"/>
      <c r="Q9" s="179"/>
      <c r="R9" s="179"/>
      <c r="S9" s="179"/>
      <c r="T9" s="34">
        <f>SUM(G9:K9,N9:S9)</f>
        <v>62547063.828499988</v>
      </c>
    </row>
    <row r="10" spans="1:20" ht="18" customHeight="1">
      <c r="A10" s="37"/>
      <c r="B10" s="175" t="s">
        <v>151</v>
      </c>
      <c r="C10" s="164">
        <v>46926501.855817817</v>
      </c>
      <c r="D10" s="164">
        <v>46926501.855817817</v>
      </c>
      <c r="E10" s="39">
        <v>46926655.468400002</v>
      </c>
      <c r="F10" s="40"/>
      <c r="G10" s="179"/>
      <c r="H10" s="179">
        <v>43450945.9384</v>
      </c>
      <c r="I10" s="179">
        <v>3461280</v>
      </c>
      <c r="J10" s="179"/>
      <c r="K10" s="179"/>
      <c r="L10" s="179"/>
      <c r="M10" s="179"/>
      <c r="N10" s="179"/>
      <c r="O10" s="181">
        <v>14429.53</v>
      </c>
      <c r="P10" s="179"/>
      <c r="Q10" s="179"/>
      <c r="R10" s="179"/>
      <c r="S10" s="179"/>
      <c r="T10" s="34">
        <f>SUM(G10:K10,N10:S10)</f>
        <v>46926655.468400002</v>
      </c>
    </row>
    <row r="11" spans="1:20" ht="18" customHeight="1">
      <c r="A11" s="37"/>
      <c r="B11" s="175" t="s">
        <v>152</v>
      </c>
      <c r="C11" s="165">
        <v>350885352.19613677</v>
      </c>
      <c r="D11" s="165">
        <v>350885352.19613677</v>
      </c>
      <c r="E11" s="39">
        <v>345037476.04763281</v>
      </c>
      <c r="F11" s="40"/>
      <c r="G11" s="179"/>
      <c r="H11" s="179"/>
      <c r="I11" s="179"/>
      <c r="J11" s="179"/>
      <c r="K11" s="179"/>
      <c r="L11" s="179">
        <v>364572546.27573282</v>
      </c>
      <c r="M11" s="179">
        <v>-21315362.069699999</v>
      </c>
      <c r="N11" s="179">
        <v>343257184.20603281</v>
      </c>
      <c r="O11" s="179">
        <v>1780291.841599996</v>
      </c>
      <c r="P11" s="179"/>
      <c r="Q11" s="179"/>
      <c r="R11" s="179"/>
      <c r="S11" s="179"/>
      <c r="T11" s="34">
        <f t="shared" ref="T11:T18" si="0">SUM(G11:K11,N11:S11)</f>
        <v>345037476.04763281</v>
      </c>
    </row>
    <row r="12" spans="1:20" ht="18" customHeight="1">
      <c r="A12" s="37"/>
      <c r="B12" s="175" t="s">
        <v>153</v>
      </c>
      <c r="C12" s="165">
        <v>43861221.667219296</v>
      </c>
      <c r="D12" s="165">
        <v>43861221.667219296</v>
      </c>
      <c r="E12" s="39">
        <v>43431193.637499996</v>
      </c>
      <c r="F12" s="40"/>
      <c r="G12" s="179"/>
      <c r="H12" s="179"/>
      <c r="I12" s="179"/>
      <c r="J12" s="179"/>
      <c r="K12" s="179">
        <v>42891997.882699996</v>
      </c>
      <c r="L12" s="179"/>
      <c r="M12" s="179"/>
      <c r="N12" s="179"/>
      <c r="O12" s="179">
        <v>539195.7548</v>
      </c>
      <c r="P12" s="179"/>
      <c r="Q12" s="179"/>
      <c r="R12" s="179"/>
      <c r="S12" s="179"/>
      <c r="T12" s="34">
        <f t="shared" si="0"/>
        <v>43431193.637499996</v>
      </c>
    </row>
    <row r="13" spans="1:20" ht="18" customHeight="1">
      <c r="A13" s="37"/>
      <c r="B13" s="175" t="s">
        <v>154</v>
      </c>
      <c r="C13" s="166">
        <v>2420191.7700000014</v>
      </c>
      <c r="D13" s="166">
        <v>2420191.7700000014</v>
      </c>
      <c r="E13" s="39">
        <v>2420191.7700000014</v>
      </c>
      <c r="F13" s="40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>
        <v>2420191.7700000014</v>
      </c>
      <c r="S13" s="179"/>
      <c r="T13" s="34">
        <f t="shared" si="0"/>
        <v>2420191.7700000014</v>
      </c>
    </row>
    <row r="14" spans="1:20" ht="18" customHeight="1">
      <c r="A14" s="37"/>
      <c r="B14" s="175" t="s">
        <v>166</v>
      </c>
      <c r="C14" s="166">
        <v>3766367.8599999994</v>
      </c>
      <c r="D14" s="166">
        <v>3766367.8599999994</v>
      </c>
      <c r="E14" s="39">
        <v>3766367.8599999994</v>
      </c>
      <c r="F14" s="40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>
        <v>3766367.8599999994</v>
      </c>
      <c r="S14" s="179"/>
      <c r="T14" s="34">
        <f t="shared" si="0"/>
        <v>3766367.8599999994</v>
      </c>
    </row>
    <row r="15" spans="1:20" ht="18" customHeight="1">
      <c r="A15" s="37"/>
      <c r="B15" s="175" t="s">
        <v>155</v>
      </c>
      <c r="C15" s="165">
        <v>5254529.7999999989</v>
      </c>
      <c r="D15" s="165">
        <v>5254529.7999999989</v>
      </c>
      <c r="E15" s="39">
        <v>5254529.7999999989</v>
      </c>
      <c r="F15" s="40"/>
      <c r="G15" s="179"/>
      <c r="H15" s="179"/>
      <c r="I15" s="179"/>
      <c r="J15" s="179"/>
      <c r="K15" s="188"/>
      <c r="L15" s="179"/>
      <c r="M15" s="179"/>
      <c r="N15" s="179"/>
      <c r="O15" s="179"/>
      <c r="P15" s="179"/>
      <c r="Q15" s="179"/>
      <c r="R15" s="179">
        <v>5254529.7999999989</v>
      </c>
      <c r="S15" s="179"/>
      <c r="T15" s="34">
        <f t="shared" si="0"/>
        <v>5254529.7999999989</v>
      </c>
    </row>
    <row r="16" spans="1:20" ht="18" customHeight="1">
      <c r="A16" s="37"/>
      <c r="B16" s="175" t="s">
        <v>167</v>
      </c>
      <c r="C16" s="165">
        <v>0</v>
      </c>
      <c r="D16" s="165">
        <v>0</v>
      </c>
      <c r="E16" s="39">
        <v>0</v>
      </c>
      <c r="F16" s="40"/>
      <c r="G16" s="179"/>
      <c r="H16" s="179"/>
      <c r="I16" s="179"/>
      <c r="J16" s="179"/>
      <c r="K16" s="188"/>
      <c r="L16" s="179"/>
      <c r="M16" s="179"/>
      <c r="N16" s="179"/>
      <c r="O16" s="179"/>
      <c r="P16" s="179"/>
      <c r="Q16" s="179"/>
      <c r="R16" s="179"/>
      <c r="S16" s="179"/>
      <c r="T16" s="34">
        <f t="shared" si="0"/>
        <v>0</v>
      </c>
    </row>
    <row r="17" spans="1:20" ht="18" customHeight="1">
      <c r="A17" s="37"/>
      <c r="B17" s="175" t="s">
        <v>156</v>
      </c>
      <c r="C17" s="165">
        <v>0</v>
      </c>
      <c r="D17" s="165">
        <v>0</v>
      </c>
      <c r="E17" s="182">
        <v>0</v>
      </c>
      <c r="F17" s="40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34">
        <f t="shared" si="0"/>
        <v>0</v>
      </c>
    </row>
    <row r="18" spans="1:20" ht="18" customHeight="1">
      <c r="A18" s="37"/>
      <c r="B18" s="175" t="s">
        <v>157</v>
      </c>
      <c r="C18" s="167">
        <v>2853987.5879670014</v>
      </c>
      <c r="D18" s="167">
        <v>2853987.5879670014</v>
      </c>
      <c r="E18" s="168">
        <v>3117709.0244</v>
      </c>
      <c r="F18" s="40"/>
      <c r="G18" s="179"/>
      <c r="H18" s="179"/>
      <c r="I18" s="183"/>
      <c r="J18" s="183"/>
      <c r="K18" s="183"/>
      <c r="L18" s="183"/>
      <c r="M18" s="183"/>
      <c r="N18" s="179"/>
      <c r="O18" s="183">
        <v>60650.618399999992</v>
      </c>
      <c r="P18" s="183">
        <v>278408</v>
      </c>
      <c r="Q18" s="183"/>
      <c r="R18" s="183"/>
      <c r="S18" s="183">
        <v>2778650.406</v>
      </c>
      <c r="T18" s="34">
        <f t="shared" si="0"/>
        <v>3117709.0244</v>
      </c>
    </row>
    <row r="19" spans="1:20">
      <c r="A19" s="37"/>
      <c r="B19" s="38"/>
      <c r="C19" s="170"/>
      <c r="D19" s="168"/>
      <c r="E19" s="168"/>
      <c r="F19" s="169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34">
        <f t="shared" ref="T19" si="1">SUM(G19:K19,N19:S19)</f>
        <v>0</v>
      </c>
    </row>
    <row r="20" spans="1:20" ht="14.4" thickBot="1">
      <c r="A20" s="14"/>
      <c r="B20" s="27" t="s">
        <v>81</v>
      </c>
      <c r="C20" s="35">
        <f>SUM(C9:C19)</f>
        <v>518510397.91274554</v>
      </c>
      <c r="D20" s="35">
        <f t="shared" ref="D20:T20" si="2">SUM(D9:D19)</f>
        <v>518510397.91274554</v>
      </c>
      <c r="E20" s="35">
        <f t="shared" si="2"/>
        <v>512501187.43643278</v>
      </c>
      <c r="F20" s="35">
        <f t="shared" si="2"/>
        <v>0</v>
      </c>
      <c r="G20" s="35">
        <f t="shared" si="2"/>
        <v>4328411.1900000004</v>
      </c>
      <c r="H20" s="35">
        <f t="shared" si="2"/>
        <v>43738085.1061</v>
      </c>
      <c r="I20" s="35">
        <f t="shared" si="2"/>
        <v>61354489.360799991</v>
      </c>
      <c r="J20" s="35">
        <f t="shared" si="2"/>
        <v>0</v>
      </c>
      <c r="K20" s="35">
        <f t="shared" si="2"/>
        <v>42891997.882699996</v>
      </c>
      <c r="L20" s="35">
        <f t="shared" si="2"/>
        <v>364572546.27573282</v>
      </c>
      <c r="M20" s="35">
        <f t="shared" si="2"/>
        <v>-21315362.069699999</v>
      </c>
      <c r="N20" s="35">
        <f t="shared" si="2"/>
        <v>343257184.20603281</v>
      </c>
      <c r="O20" s="35">
        <f t="shared" si="2"/>
        <v>2432871.8547999961</v>
      </c>
      <c r="P20" s="35">
        <f t="shared" si="2"/>
        <v>278408</v>
      </c>
      <c r="Q20" s="35">
        <f t="shared" si="2"/>
        <v>0</v>
      </c>
      <c r="R20" s="35">
        <f t="shared" si="2"/>
        <v>11441089.43</v>
      </c>
      <c r="S20" s="35">
        <f t="shared" si="2"/>
        <v>2778650.406</v>
      </c>
      <c r="T20" s="36">
        <f t="shared" si="2"/>
        <v>512501187.43643278</v>
      </c>
    </row>
    <row r="21" spans="1:20">
      <c r="A21" s="13"/>
      <c r="B21" s="15" t="s">
        <v>0</v>
      </c>
      <c r="C21" s="20" t="s">
        <v>1</v>
      </c>
      <c r="D21" s="21" t="s">
        <v>2</v>
      </c>
      <c r="E21" s="15" t="s">
        <v>3</v>
      </c>
      <c r="F21" s="15" t="s">
        <v>4</v>
      </c>
      <c r="G21" s="197" t="s">
        <v>5</v>
      </c>
      <c r="H21" s="197"/>
      <c r="I21" s="197"/>
      <c r="J21" s="197"/>
      <c r="K21" s="197"/>
      <c r="L21" s="197"/>
      <c r="M21" s="197"/>
      <c r="N21" s="197"/>
      <c r="O21" s="197"/>
      <c r="P21" s="198"/>
    </row>
    <row r="22" spans="1:20" ht="14.4" customHeight="1">
      <c r="A22" s="205"/>
      <c r="B22" s="192" t="s">
        <v>82</v>
      </c>
      <c r="C22" s="199" t="s">
        <v>62</v>
      </c>
      <c r="D22" s="199" t="s">
        <v>63</v>
      </c>
      <c r="E22" s="199" t="s">
        <v>83</v>
      </c>
      <c r="F22" s="192" t="s">
        <v>65</v>
      </c>
      <c r="G22" s="195" t="s">
        <v>66</v>
      </c>
      <c r="H22" s="195"/>
      <c r="I22" s="195"/>
      <c r="J22" s="195"/>
      <c r="K22" s="195"/>
      <c r="L22" s="195"/>
      <c r="M22" s="195"/>
      <c r="N22" s="195"/>
      <c r="O22" s="195"/>
      <c r="P22" s="196"/>
    </row>
    <row r="23" spans="1:20" ht="14.4" customHeight="1">
      <c r="A23" s="205"/>
      <c r="B23" s="193"/>
      <c r="C23" s="199"/>
      <c r="D23" s="199"/>
      <c r="E23" s="199"/>
      <c r="F23" s="193"/>
      <c r="G23" s="18">
        <v>13</v>
      </c>
      <c r="H23" s="19">
        <v>14</v>
      </c>
      <c r="I23" s="19">
        <v>15</v>
      </c>
      <c r="J23" s="19">
        <v>16</v>
      </c>
      <c r="K23" s="19">
        <v>17</v>
      </c>
      <c r="L23" s="19">
        <v>18</v>
      </c>
      <c r="M23" s="19">
        <v>19</v>
      </c>
      <c r="N23" s="19">
        <v>20</v>
      </c>
      <c r="O23" s="19">
        <v>21</v>
      </c>
      <c r="P23" s="24">
        <v>22</v>
      </c>
    </row>
    <row r="24" spans="1:20" ht="100.2" customHeight="1">
      <c r="A24" s="205"/>
      <c r="B24" s="194"/>
      <c r="C24" s="199"/>
      <c r="D24" s="199"/>
      <c r="E24" s="199"/>
      <c r="F24" s="194"/>
      <c r="G24" s="152" t="s">
        <v>84</v>
      </c>
      <c r="H24" s="16" t="s">
        <v>85</v>
      </c>
      <c r="I24" s="16" t="s">
        <v>86</v>
      </c>
      <c r="J24" s="16" t="s">
        <v>87</v>
      </c>
      <c r="K24" s="16" t="s">
        <v>88</v>
      </c>
      <c r="L24" s="16" t="s">
        <v>89</v>
      </c>
      <c r="M24" s="16" t="s">
        <v>90</v>
      </c>
      <c r="N24" s="16" t="s">
        <v>91</v>
      </c>
      <c r="O24" s="16" t="s">
        <v>92</v>
      </c>
      <c r="P24" s="22" t="s">
        <v>93</v>
      </c>
    </row>
    <row r="25" spans="1:20">
      <c r="A25" s="7"/>
      <c r="B25" s="175" t="s">
        <v>158</v>
      </c>
      <c r="C25" s="165">
        <v>106687620.2517</v>
      </c>
      <c r="D25" s="165">
        <v>106687620.2517</v>
      </c>
      <c r="E25" s="165">
        <v>121517994.6603</v>
      </c>
      <c r="F25" s="42"/>
      <c r="G25" s="39">
        <v>70536792.428200006</v>
      </c>
      <c r="H25" s="43"/>
      <c r="I25" s="43"/>
      <c r="J25" s="39">
        <v>11248000</v>
      </c>
      <c r="K25" s="43"/>
      <c r="L25" s="39">
        <v>36888889.939999998</v>
      </c>
      <c r="M25" s="39">
        <v>2844312.2921000002</v>
      </c>
      <c r="N25" s="43"/>
      <c r="O25" s="43"/>
      <c r="P25" s="41">
        <f t="shared" ref="P25:P32" si="3">SUM(G25:O25)</f>
        <v>121517994.6603</v>
      </c>
    </row>
    <row r="26" spans="1:20">
      <c r="A26" s="7"/>
      <c r="B26" s="175" t="s">
        <v>159</v>
      </c>
      <c r="C26" s="165">
        <v>272030757.3883</v>
      </c>
      <c r="D26" s="165">
        <v>272030757.3883</v>
      </c>
      <c r="E26" s="165">
        <v>257200383.92090002</v>
      </c>
      <c r="F26" s="42"/>
      <c r="G26" s="40"/>
      <c r="H26" s="40">
        <v>76085483.715000004</v>
      </c>
      <c r="I26" s="40">
        <v>9654097.7291999999</v>
      </c>
      <c r="J26" s="40">
        <v>170659387.081</v>
      </c>
      <c r="K26" s="40"/>
      <c r="L26" s="40"/>
      <c r="M26" s="39">
        <v>801415.39570000011</v>
      </c>
      <c r="N26" s="39"/>
      <c r="O26" s="40"/>
      <c r="P26" s="41">
        <f t="shared" si="3"/>
        <v>257200383.92090002</v>
      </c>
    </row>
    <row r="27" spans="1:20">
      <c r="A27" s="7"/>
      <c r="B27" s="175" t="s">
        <v>160</v>
      </c>
      <c r="C27" s="165">
        <v>356395.33541581</v>
      </c>
      <c r="D27" s="165">
        <v>356395.33541581</v>
      </c>
      <c r="E27" s="165">
        <v>1288200.5274999999</v>
      </c>
      <c r="F27" s="42"/>
      <c r="G27" s="40"/>
      <c r="H27" s="40"/>
      <c r="I27" s="40"/>
      <c r="J27" s="40"/>
      <c r="K27" s="40"/>
      <c r="L27" s="40"/>
      <c r="M27" s="39"/>
      <c r="N27" s="165">
        <v>1288200.5274999999</v>
      </c>
      <c r="O27" s="40"/>
      <c r="P27" s="41">
        <f t="shared" si="3"/>
        <v>1288200.5274999999</v>
      </c>
    </row>
    <row r="28" spans="1:20">
      <c r="A28" s="7"/>
      <c r="B28" s="175" t="s">
        <v>169</v>
      </c>
      <c r="C28" s="165">
        <v>0</v>
      </c>
      <c r="D28" s="165">
        <v>0</v>
      </c>
      <c r="E28" s="165">
        <v>0</v>
      </c>
      <c r="F28" s="42"/>
      <c r="G28" s="40"/>
      <c r="H28" s="40"/>
      <c r="I28" s="40"/>
      <c r="J28" s="40"/>
      <c r="K28" s="40"/>
      <c r="L28" s="40"/>
      <c r="M28" s="39"/>
      <c r="N28" s="165"/>
      <c r="O28" s="40"/>
      <c r="P28" s="41">
        <f t="shared" si="3"/>
        <v>0</v>
      </c>
    </row>
    <row r="29" spans="1:20">
      <c r="A29" s="7"/>
      <c r="B29" s="175" t="s">
        <v>170</v>
      </c>
      <c r="C29" s="165">
        <v>3771646.39</v>
      </c>
      <c r="D29" s="165">
        <v>3771646.39</v>
      </c>
      <c r="E29" s="165">
        <v>3771646.3870999999</v>
      </c>
      <c r="F29" s="42"/>
      <c r="G29" s="40"/>
      <c r="H29" s="40"/>
      <c r="I29" s="40"/>
      <c r="J29" s="40"/>
      <c r="K29" s="40"/>
      <c r="L29" s="40"/>
      <c r="M29" s="39">
        <v>12333.711300000001</v>
      </c>
      <c r="N29" s="165">
        <v>3759312.6757999999</v>
      </c>
      <c r="O29" s="40"/>
      <c r="P29" s="41">
        <f t="shared" si="3"/>
        <v>3771646.3870999999</v>
      </c>
    </row>
    <row r="30" spans="1:20">
      <c r="A30" s="7"/>
      <c r="B30" s="175" t="s">
        <v>161</v>
      </c>
      <c r="C30" s="165">
        <v>6290421.1471999995</v>
      </c>
      <c r="D30" s="165">
        <v>6290421.1471999995</v>
      </c>
      <c r="E30" s="165">
        <v>7925491.7763</v>
      </c>
      <c r="F30" s="42"/>
      <c r="G30" s="40"/>
      <c r="H30" s="40"/>
      <c r="I30" s="40"/>
      <c r="J30" s="40"/>
      <c r="K30" s="40"/>
      <c r="L30" s="40"/>
      <c r="M30" s="39"/>
      <c r="N30" s="39">
        <v>7925491.7763</v>
      </c>
      <c r="O30" s="40"/>
      <c r="P30" s="41">
        <f t="shared" si="3"/>
        <v>7925491.7763</v>
      </c>
    </row>
    <row r="31" spans="1:20">
      <c r="A31" s="7"/>
      <c r="B31" s="8" t="s">
        <v>168</v>
      </c>
      <c r="C31" s="165">
        <v>26559483.8750544</v>
      </c>
      <c r="D31" s="165">
        <v>26559483.8750544</v>
      </c>
      <c r="E31" s="40">
        <v>27065033.32</v>
      </c>
      <c r="F31" s="40"/>
      <c r="G31" s="40"/>
      <c r="H31" s="40"/>
      <c r="I31" s="40"/>
      <c r="J31" s="40"/>
      <c r="K31" s="40"/>
      <c r="L31" s="40"/>
      <c r="M31" s="40">
        <v>45033.32</v>
      </c>
      <c r="N31" s="40"/>
      <c r="O31" s="40">
        <v>27020000</v>
      </c>
      <c r="P31" s="41">
        <f t="shared" si="3"/>
        <v>27065033.32</v>
      </c>
    </row>
    <row r="32" spans="1:20">
      <c r="A32" s="7"/>
      <c r="B32" s="8"/>
      <c r="C32" s="4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>
        <f t="shared" si="3"/>
        <v>0</v>
      </c>
    </row>
    <row r="33" spans="1:18" ht="14.4" thickBot="1">
      <c r="A33" s="14"/>
      <c r="B33" s="28" t="s">
        <v>94</v>
      </c>
      <c r="C33" s="35">
        <f t="shared" ref="C33:P33" si="4">SUM(C25:C32)</f>
        <v>415696324.38767016</v>
      </c>
      <c r="D33" s="35">
        <f t="shared" si="4"/>
        <v>415696324.38767016</v>
      </c>
      <c r="E33" s="35">
        <f t="shared" si="4"/>
        <v>418768750.59209996</v>
      </c>
      <c r="F33" s="35">
        <f t="shared" si="4"/>
        <v>0</v>
      </c>
      <c r="G33" s="35">
        <f t="shared" si="4"/>
        <v>70536792.428200006</v>
      </c>
      <c r="H33" s="35">
        <f t="shared" si="4"/>
        <v>76085483.715000004</v>
      </c>
      <c r="I33" s="35">
        <f t="shared" si="4"/>
        <v>9654097.7291999999</v>
      </c>
      <c r="J33" s="35">
        <f t="shared" si="4"/>
        <v>181907387.081</v>
      </c>
      <c r="K33" s="35">
        <f t="shared" si="4"/>
        <v>0</v>
      </c>
      <c r="L33" s="35">
        <f t="shared" si="4"/>
        <v>36888889.939999998</v>
      </c>
      <c r="M33" s="35">
        <f t="shared" si="4"/>
        <v>3703094.7191000003</v>
      </c>
      <c r="N33" s="35">
        <f t="shared" si="4"/>
        <v>12973004.979599999</v>
      </c>
      <c r="O33" s="35">
        <f t="shared" si="4"/>
        <v>27020000</v>
      </c>
      <c r="P33" s="36">
        <f t="shared" si="4"/>
        <v>418768750.59209996</v>
      </c>
    </row>
    <row r="34" spans="1:18">
      <c r="A34" s="13"/>
      <c r="B34" s="15" t="s">
        <v>0</v>
      </c>
      <c r="C34" s="20" t="s">
        <v>1</v>
      </c>
      <c r="D34" s="21" t="s">
        <v>2</v>
      </c>
      <c r="E34" s="15" t="s">
        <v>3</v>
      </c>
      <c r="F34" s="15" t="s">
        <v>4</v>
      </c>
      <c r="G34" s="197" t="s">
        <v>5</v>
      </c>
      <c r="H34" s="197"/>
      <c r="I34" s="197"/>
      <c r="J34" s="197"/>
      <c r="K34" s="197"/>
      <c r="L34" s="197"/>
      <c r="M34" s="197"/>
      <c r="N34" s="198"/>
    </row>
    <row r="35" spans="1:18" ht="40.200000000000003" customHeight="1">
      <c r="A35" s="205"/>
      <c r="B35" s="192" t="s">
        <v>95</v>
      </c>
      <c r="C35" s="199" t="s">
        <v>62</v>
      </c>
      <c r="D35" s="199" t="s">
        <v>63</v>
      </c>
      <c r="E35" s="192" t="s">
        <v>83</v>
      </c>
      <c r="F35" s="199" t="s">
        <v>65</v>
      </c>
      <c r="G35" s="200" t="s">
        <v>66</v>
      </c>
      <c r="H35" s="201"/>
      <c r="I35" s="201"/>
      <c r="J35" s="201"/>
      <c r="K35" s="201"/>
      <c r="L35" s="201"/>
      <c r="M35" s="201"/>
      <c r="N35" s="202"/>
    </row>
    <row r="36" spans="1:18" ht="13.95" customHeight="1">
      <c r="A36" s="205"/>
      <c r="B36" s="193"/>
      <c r="C36" s="199"/>
      <c r="D36" s="199"/>
      <c r="E36" s="193"/>
      <c r="F36" s="199"/>
      <c r="G36" s="6">
        <v>23</v>
      </c>
      <c r="H36" s="6">
        <v>24</v>
      </c>
      <c r="I36" s="6">
        <v>25</v>
      </c>
      <c r="J36" s="6">
        <v>26</v>
      </c>
      <c r="K36" s="6">
        <v>27</v>
      </c>
      <c r="L36" s="6">
        <v>28</v>
      </c>
      <c r="M36" s="6">
        <v>29</v>
      </c>
      <c r="N36" s="23">
        <v>30</v>
      </c>
    </row>
    <row r="37" spans="1:18" ht="102" customHeight="1">
      <c r="A37" s="205"/>
      <c r="B37" s="194"/>
      <c r="C37" s="199"/>
      <c r="D37" s="199"/>
      <c r="E37" s="194"/>
      <c r="F37" s="199"/>
      <c r="G37" s="16" t="s">
        <v>96</v>
      </c>
      <c r="H37" s="16" t="s">
        <v>97</v>
      </c>
      <c r="I37" s="16" t="s">
        <v>98</v>
      </c>
      <c r="J37" s="16" t="s">
        <v>99</v>
      </c>
      <c r="K37" s="16" t="s">
        <v>100</v>
      </c>
      <c r="L37" s="16" t="s">
        <v>101</v>
      </c>
      <c r="M37" s="16" t="s">
        <v>102</v>
      </c>
      <c r="N37" s="16" t="s">
        <v>136</v>
      </c>
    </row>
    <row r="38" spans="1:18">
      <c r="A38" s="7"/>
      <c r="B38" s="175" t="s">
        <v>162</v>
      </c>
      <c r="C38" s="165">
        <v>129000000</v>
      </c>
      <c r="D38" s="165">
        <v>129000000</v>
      </c>
      <c r="E38" s="165">
        <v>129000000</v>
      </c>
      <c r="F38" s="42"/>
      <c r="G38" s="39">
        <v>129000000</v>
      </c>
      <c r="H38" s="43"/>
      <c r="I38" s="43"/>
      <c r="J38" s="43"/>
      <c r="K38" s="43"/>
      <c r="L38" s="43"/>
      <c r="M38" s="43"/>
      <c r="N38" s="41">
        <f t="shared" ref="N38:N46" si="5">SUM(G38:M38)</f>
        <v>129000000</v>
      </c>
      <c r="P38" s="11"/>
      <c r="Q38" s="11"/>
      <c r="R38" s="11"/>
    </row>
    <row r="39" spans="1:18">
      <c r="A39" s="7"/>
      <c r="B39" s="175" t="s">
        <v>171</v>
      </c>
      <c r="C39" s="165">
        <v>1154910.5032035001</v>
      </c>
      <c r="D39" s="165">
        <v>1154910.5032035001</v>
      </c>
      <c r="E39" s="165"/>
      <c r="F39" s="42"/>
      <c r="G39" s="39"/>
      <c r="H39" s="43"/>
      <c r="I39" s="43"/>
      <c r="J39" s="43"/>
      <c r="K39" s="43"/>
      <c r="L39" s="43"/>
      <c r="M39" s="43"/>
      <c r="N39" s="41"/>
      <c r="P39" s="11"/>
      <c r="Q39" s="11"/>
      <c r="R39" s="11"/>
    </row>
    <row r="40" spans="1:18">
      <c r="A40" s="7"/>
      <c r="B40" s="175" t="s">
        <v>163</v>
      </c>
      <c r="C40" s="165">
        <v>-27340836.998128299</v>
      </c>
      <c r="D40" s="165">
        <v>-27340836.998128299</v>
      </c>
      <c r="E40" s="165">
        <v>-35267563.169999994</v>
      </c>
      <c r="F40" s="45"/>
      <c r="G40" s="40"/>
      <c r="H40" s="40"/>
      <c r="I40" s="40"/>
      <c r="J40" s="40"/>
      <c r="K40" s="40"/>
      <c r="L40" s="40">
        <v>-35267563.169999994</v>
      </c>
      <c r="M40" s="40"/>
      <c r="N40" s="41">
        <f t="shared" si="5"/>
        <v>-35267563.169999994</v>
      </c>
    </row>
    <row r="41" spans="1:18">
      <c r="A41" s="7"/>
      <c r="B41" s="175" t="s">
        <v>164</v>
      </c>
      <c r="C41" s="44"/>
      <c r="D41" s="45"/>
      <c r="E41" s="45"/>
      <c r="F41" s="45"/>
      <c r="G41" s="40"/>
      <c r="H41" s="40"/>
      <c r="I41" s="40"/>
      <c r="J41" s="40"/>
      <c r="K41" s="40"/>
      <c r="L41" s="40"/>
      <c r="M41" s="40"/>
      <c r="N41" s="41">
        <f t="shared" si="5"/>
        <v>0</v>
      </c>
    </row>
    <row r="42" spans="1:18">
      <c r="A42" s="7"/>
      <c r="B42" s="176"/>
      <c r="C42" s="4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>
        <f t="shared" si="5"/>
        <v>0</v>
      </c>
    </row>
    <row r="43" spans="1:18">
      <c r="A43" s="7"/>
      <c r="B43" s="2"/>
      <c r="C43" s="4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>
        <f t="shared" si="5"/>
        <v>0</v>
      </c>
    </row>
    <row r="44" spans="1:18">
      <c r="A44" s="7"/>
      <c r="B44" s="2"/>
      <c r="C44" s="4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>
        <f t="shared" si="5"/>
        <v>0</v>
      </c>
    </row>
    <row r="45" spans="1:18">
      <c r="A45" s="7"/>
      <c r="B45" s="2"/>
      <c r="C45" s="4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>
        <f t="shared" si="5"/>
        <v>0</v>
      </c>
    </row>
    <row r="46" spans="1:18">
      <c r="A46" s="7"/>
      <c r="B46" s="2"/>
      <c r="C46" s="44"/>
      <c r="D46" s="40"/>
      <c r="E46" s="40"/>
      <c r="F46" s="40"/>
      <c r="G46" s="40"/>
      <c r="H46" s="40"/>
      <c r="I46" s="40"/>
      <c r="J46" s="40"/>
      <c r="K46" s="46"/>
      <c r="L46" s="40"/>
      <c r="M46" s="40"/>
      <c r="N46" s="41">
        <f t="shared" si="5"/>
        <v>0</v>
      </c>
    </row>
    <row r="47" spans="1:18" ht="14.4" thickBot="1">
      <c r="A47" s="14"/>
      <c r="B47" s="160" t="s">
        <v>103</v>
      </c>
      <c r="C47" s="35">
        <f t="shared" ref="C47:N47" si="6">SUM(C38:C46)</f>
        <v>102814073.5050752</v>
      </c>
      <c r="D47" s="35">
        <f t="shared" si="6"/>
        <v>102814073.5050752</v>
      </c>
      <c r="E47" s="35">
        <f t="shared" si="6"/>
        <v>93732436.830000013</v>
      </c>
      <c r="F47" s="35">
        <f t="shared" si="6"/>
        <v>0</v>
      </c>
      <c r="G47" s="35">
        <f t="shared" si="6"/>
        <v>129000000</v>
      </c>
      <c r="H47" s="35">
        <f t="shared" si="6"/>
        <v>0</v>
      </c>
      <c r="I47" s="35">
        <f t="shared" si="6"/>
        <v>0</v>
      </c>
      <c r="J47" s="35">
        <f t="shared" si="6"/>
        <v>0</v>
      </c>
      <c r="K47" s="35">
        <f t="shared" si="6"/>
        <v>0</v>
      </c>
      <c r="L47" s="35">
        <f t="shared" si="6"/>
        <v>-35267563.169999994</v>
      </c>
      <c r="M47" s="35">
        <f t="shared" si="6"/>
        <v>0</v>
      </c>
      <c r="N47" s="36">
        <f t="shared" si="6"/>
        <v>93732436.830000013</v>
      </c>
    </row>
    <row r="50" spans="16:16" s="4" customFormat="1"/>
    <row r="51" spans="16:16" s="4" customFormat="1"/>
    <row r="52" spans="16:16" s="4" customFormat="1"/>
    <row r="57" spans="16:16">
      <c r="P57" s="12"/>
    </row>
  </sheetData>
  <mergeCells count="25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headerFooter>
    <oddFooter>&amp;C_x000D_&amp;1#&amp;"Calibri"&amp;10&amp;K000000 C1 - FOR INTERNAL USE ONLY</oddFooter>
  </headerFooter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09375" defaultRowHeight="13.2"/>
  <cols>
    <col min="1" max="1" width="10.5546875" style="51" bestFit="1" customWidth="1"/>
    <col min="2" max="2" width="39" style="51" customWidth="1"/>
    <col min="3" max="3" width="31.33203125" style="51" bestFit="1" customWidth="1"/>
    <col min="4" max="5" width="14.5546875" style="51" bestFit="1" customWidth="1"/>
    <col min="6" max="6" width="21.6640625" style="51" customWidth="1"/>
    <col min="7" max="7" width="12" style="51" bestFit="1" customWidth="1"/>
    <col min="8" max="8" width="14.5546875" style="51" customWidth="1"/>
    <col min="9" max="16384" width="9.109375" style="51"/>
  </cols>
  <sheetData>
    <row r="1" spans="1:8" ht="13.8">
      <c r="A1" s="50" t="s">
        <v>24</v>
      </c>
      <c r="B1" s="1" t="s">
        <v>165</v>
      </c>
    </row>
    <row r="2" spans="1:8" ht="13.8">
      <c r="A2" s="50" t="s">
        <v>25</v>
      </c>
      <c r="B2" s="177">
        <v>44592</v>
      </c>
      <c r="C2" s="50"/>
      <c r="D2" s="50"/>
      <c r="E2" s="50"/>
      <c r="F2" s="50"/>
      <c r="G2" s="50"/>
      <c r="H2" s="50"/>
    </row>
    <row r="3" spans="1:8">
      <c r="A3" s="50"/>
      <c r="B3" s="50"/>
      <c r="C3" s="50"/>
      <c r="D3" s="50"/>
      <c r="E3" s="50"/>
      <c r="F3" s="50"/>
      <c r="G3" s="50"/>
      <c r="H3" s="50"/>
    </row>
    <row r="4" spans="1:8" ht="13.8" thickBot="1">
      <c r="A4" s="53" t="s">
        <v>26</v>
      </c>
      <c r="B4" s="153" t="s">
        <v>16</v>
      </c>
    </row>
    <row r="5" spans="1:8" ht="14.4" customHeight="1">
      <c r="A5" s="216"/>
      <c r="B5" s="210" t="s">
        <v>27</v>
      </c>
      <c r="C5" s="212" t="s">
        <v>28</v>
      </c>
      <c r="D5" s="210" t="s">
        <v>32</v>
      </c>
      <c r="E5" s="210"/>
      <c r="F5" s="210"/>
      <c r="G5" s="210"/>
      <c r="H5" s="214" t="s">
        <v>33</v>
      </c>
    </row>
    <row r="6" spans="1:8" ht="26.4">
      <c r="A6" s="217"/>
      <c r="B6" s="211"/>
      <c r="C6" s="213"/>
      <c r="D6" s="147" t="s">
        <v>29</v>
      </c>
      <c r="E6" s="147" t="s">
        <v>30</v>
      </c>
      <c r="F6" s="147" t="s">
        <v>34</v>
      </c>
      <c r="G6" s="147" t="s">
        <v>35</v>
      </c>
      <c r="H6" s="215"/>
    </row>
    <row r="7" spans="1:8">
      <c r="A7" s="63">
        <v>1</v>
      </c>
      <c r="B7" s="62" t="s">
        <v>7</v>
      </c>
      <c r="C7" s="147" t="s">
        <v>29</v>
      </c>
      <c r="D7" s="62"/>
      <c r="E7" s="62"/>
      <c r="F7" s="62"/>
      <c r="G7" s="64"/>
      <c r="H7" s="65"/>
    </row>
    <row r="8" spans="1:8">
      <c r="A8" s="63">
        <v>2</v>
      </c>
      <c r="B8" s="62" t="s">
        <v>7</v>
      </c>
      <c r="C8" s="147" t="s">
        <v>30</v>
      </c>
      <c r="D8" s="62"/>
      <c r="E8" s="62"/>
      <c r="F8" s="64"/>
      <c r="G8" s="62"/>
      <c r="H8" s="65"/>
    </row>
    <row r="9" spans="1:8">
      <c r="A9" s="63">
        <v>3</v>
      </c>
      <c r="B9" s="62" t="s">
        <v>7</v>
      </c>
      <c r="C9" s="64" t="s">
        <v>31</v>
      </c>
      <c r="D9" s="62"/>
      <c r="E9" s="62"/>
      <c r="F9" s="62"/>
      <c r="G9" s="64"/>
      <c r="H9" s="65"/>
    </row>
    <row r="10" spans="1:8">
      <c r="A10" s="63"/>
      <c r="B10" s="62"/>
      <c r="C10" s="64"/>
      <c r="D10" s="62"/>
      <c r="E10" s="62"/>
      <c r="F10" s="62"/>
      <c r="G10" s="62"/>
      <c r="H10" s="65"/>
    </row>
    <row r="11" spans="1:8">
      <c r="A11" s="63"/>
      <c r="B11" s="62"/>
      <c r="C11" s="64"/>
      <c r="D11" s="62"/>
      <c r="E11" s="62"/>
      <c r="F11" s="62"/>
      <c r="G11" s="62"/>
      <c r="H11" s="65"/>
    </row>
    <row r="12" spans="1:8" ht="13.8" thickBot="1">
      <c r="A12" s="66"/>
      <c r="B12" s="67"/>
      <c r="C12" s="68"/>
      <c r="D12" s="67"/>
      <c r="E12" s="67"/>
      <c r="F12" s="67"/>
      <c r="G12" s="67"/>
      <c r="H12" s="69"/>
    </row>
    <row r="13" spans="1:8">
      <c r="A13" s="50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headerFooter>
    <oddFooter>&amp;C_x000D_&amp;1#&amp;"Calibri"&amp;10&amp;K000000 C1 - FOR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>
      <selection activeCell="C5" sqref="C5:E9"/>
    </sheetView>
  </sheetViews>
  <sheetFormatPr defaultColWidth="9.109375" defaultRowHeight="13.2"/>
  <cols>
    <col min="1" max="1" width="10.5546875" style="51" bestFit="1" customWidth="1"/>
    <col min="2" max="2" width="70.109375" style="51" customWidth="1"/>
    <col min="3" max="5" width="10.6640625" style="51" customWidth="1"/>
    <col min="6" max="16384" width="9.109375" style="51"/>
  </cols>
  <sheetData>
    <row r="1" spans="1:5" ht="13.8">
      <c r="A1" s="50" t="s">
        <v>24</v>
      </c>
      <c r="B1" s="1" t="s">
        <v>165</v>
      </c>
    </row>
    <row r="2" spans="1:5" ht="13.8">
      <c r="A2" s="50" t="s">
        <v>25</v>
      </c>
      <c r="B2" s="177">
        <v>44592</v>
      </c>
    </row>
    <row r="4" spans="1:5" ht="13.8" thickBot="1">
      <c r="A4" s="70" t="s">
        <v>104</v>
      </c>
      <c r="B4" s="153" t="s">
        <v>18</v>
      </c>
      <c r="C4" s="71"/>
    </row>
    <row r="5" spans="1:5" ht="13.8">
      <c r="A5" s="72"/>
      <c r="B5" s="73"/>
      <c r="C5" s="186" t="s">
        <v>174</v>
      </c>
      <c r="D5" s="186" t="s">
        <v>173</v>
      </c>
      <c r="E5" s="187" t="s">
        <v>172</v>
      </c>
    </row>
    <row r="6" spans="1:5" ht="13.8">
      <c r="A6" s="60">
        <v>1</v>
      </c>
      <c r="B6" s="62" t="s">
        <v>105</v>
      </c>
      <c r="C6" s="40">
        <v>39697.279999999999</v>
      </c>
      <c r="D6" s="40">
        <v>0</v>
      </c>
      <c r="E6" s="171">
        <v>5000</v>
      </c>
    </row>
    <row r="7" spans="1:5" ht="13.8">
      <c r="A7" s="60">
        <v>2</v>
      </c>
      <c r="B7" s="75" t="s">
        <v>106</v>
      </c>
      <c r="C7" s="40">
        <v>38000</v>
      </c>
      <c r="D7" s="40"/>
      <c r="E7" s="171"/>
    </row>
    <row r="8" spans="1:5" ht="13.8">
      <c r="A8" s="60">
        <v>3</v>
      </c>
      <c r="B8" s="62" t="s">
        <v>107</v>
      </c>
      <c r="C8" s="40">
        <v>1</v>
      </c>
      <c r="D8" s="40"/>
      <c r="E8" s="171"/>
    </row>
    <row r="9" spans="1:5" ht="14.4" thickBot="1">
      <c r="A9" s="58">
        <v>4</v>
      </c>
      <c r="B9" s="67" t="s">
        <v>108</v>
      </c>
      <c r="C9" s="172">
        <v>39697.279999999999</v>
      </c>
      <c r="D9" s="172">
        <v>0</v>
      </c>
      <c r="E9" s="173">
        <v>5000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C1 - FOR 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B3" sqref="B3"/>
    </sheetView>
  </sheetViews>
  <sheetFormatPr defaultColWidth="9.109375" defaultRowHeight="13.2"/>
  <cols>
    <col min="1" max="1" width="10.5546875" style="51" bestFit="1" customWidth="1"/>
    <col min="2" max="2" width="52.5546875" style="51" customWidth="1"/>
    <col min="3" max="3" width="15.33203125" style="51" customWidth="1"/>
    <col min="4" max="5" width="10.33203125" style="51" bestFit="1" customWidth="1"/>
    <col min="6" max="6" width="24.109375" style="51" customWidth="1"/>
    <col min="7" max="7" width="27.5546875" style="51" customWidth="1"/>
    <col min="8" max="16384" width="9.109375" style="51"/>
  </cols>
  <sheetData>
    <row r="1" spans="1:7" ht="13.8">
      <c r="A1" s="51" t="s">
        <v>24</v>
      </c>
      <c r="B1" s="1" t="s">
        <v>165</v>
      </c>
    </row>
    <row r="2" spans="1:7" ht="13.8">
      <c r="A2" s="51" t="s">
        <v>25</v>
      </c>
      <c r="B2" s="177">
        <v>44592</v>
      </c>
    </row>
    <row r="4" spans="1:7" ht="13.8" thickBot="1">
      <c r="A4" s="70" t="s">
        <v>36</v>
      </c>
      <c r="B4" s="154" t="s">
        <v>20</v>
      </c>
    </row>
    <row r="5" spans="1:7">
      <c r="A5" s="78"/>
      <c r="B5" s="73"/>
      <c r="C5" s="73" t="s">
        <v>0</v>
      </c>
      <c r="D5" s="73" t="s">
        <v>1</v>
      </c>
      <c r="E5" s="73" t="s">
        <v>2</v>
      </c>
      <c r="F5" s="73" t="s">
        <v>3</v>
      </c>
      <c r="G5" s="79" t="s">
        <v>4</v>
      </c>
    </row>
    <row r="6" spans="1:7" s="52" customFormat="1" ht="52.8">
      <c r="A6" s="80"/>
      <c r="B6" s="62"/>
      <c r="C6" s="178" t="s">
        <v>175</v>
      </c>
      <c r="D6" s="178" t="s">
        <v>174</v>
      </c>
      <c r="E6" s="178" t="s">
        <v>173</v>
      </c>
      <c r="F6" s="81" t="s">
        <v>131</v>
      </c>
      <c r="G6" s="61" t="s">
        <v>132</v>
      </c>
    </row>
    <row r="7" spans="1:7" ht="13.8">
      <c r="A7" s="82">
        <v>1</v>
      </c>
      <c r="B7" s="62" t="s">
        <v>37</v>
      </c>
      <c r="C7" s="40">
        <v>25637077.000000004</v>
      </c>
      <c r="D7" s="40">
        <v>18739915.689999998</v>
      </c>
      <c r="E7" s="40">
        <v>16605960.110000001</v>
      </c>
      <c r="F7" s="218"/>
      <c r="G7" s="218"/>
    </row>
    <row r="8" spans="1:7" ht="13.8">
      <c r="A8" s="82">
        <v>2</v>
      </c>
      <c r="B8" s="83" t="s">
        <v>38</v>
      </c>
      <c r="C8" s="40">
        <v>12852941.200000001</v>
      </c>
      <c r="D8" s="40">
        <v>4244243.55</v>
      </c>
      <c r="E8" s="40">
        <v>6643437.3100000015</v>
      </c>
      <c r="F8" s="218"/>
      <c r="G8" s="218"/>
    </row>
    <row r="9" spans="1:7" ht="13.8">
      <c r="A9" s="82">
        <v>3</v>
      </c>
      <c r="B9" s="84" t="s">
        <v>138</v>
      </c>
      <c r="C9" s="40">
        <v>-59695.95</v>
      </c>
      <c r="D9" s="40">
        <v>-803084.25</v>
      </c>
      <c r="E9" s="40">
        <v>-150304.29</v>
      </c>
      <c r="F9" s="218"/>
      <c r="G9" s="218"/>
    </row>
    <row r="10" spans="1:7" ht="14.4" thickBot="1">
      <c r="A10" s="85">
        <v>4</v>
      </c>
      <c r="B10" s="86" t="s">
        <v>39</v>
      </c>
      <c r="C10" s="172">
        <f>C7+C8-C9</f>
        <v>38549714.150000006</v>
      </c>
      <c r="D10" s="172">
        <f>D7+D8-D9</f>
        <v>23787243.489999998</v>
      </c>
      <c r="E10" s="172">
        <f>E7+E8-E9</f>
        <v>23399701.710000001</v>
      </c>
      <c r="F10" s="162">
        <f>SUMIF(C10:E10, "&gt;=0",C10:E10)/3</f>
        <v>28578886.449999999</v>
      </c>
      <c r="G10" s="163">
        <f>F10*15%/8%</f>
        <v>53585412.093749993</v>
      </c>
    </row>
    <row r="11" spans="1:7">
      <c r="A11" s="87"/>
    </row>
  </sheetData>
  <mergeCells count="1">
    <mergeCell ref="F7:G9"/>
  </mergeCells>
  <pageMargins left="0.7" right="0.7" top="0.75" bottom="0.75" header="0.3" footer="0.3"/>
  <pageSetup paperSize="9" orientation="portrait" r:id="rId1"/>
  <headerFooter>
    <oddFooter>&amp;C_x000D_&amp;1#&amp;"Calibri"&amp;10&amp;K000000 C1 - FOR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22"/>
  <sheetViews>
    <sheetView topLeftCell="B6" zoomScaleNormal="100" workbookViewId="0">
      <selection activeCell="H19" sqref="H19"/>
    </sheetView>
  </sheetViews>
  <sheetFormatPr defaultColWidth="9.109375" defaultRowHeight="13.2"/>
  <cols>
    <col min="1" max="1" width="10.5546875" style="110" bestFit="1" customWidth="1"/>
    <col min="2" max="2" width="16.33203125" style="51" customWidth="1"/>
    <col min="3" max="3" width="42.88671875" style="51" customWidth="1"/>
    <col min="4" max="5" width="33.44140625" style="51" customWidth="1"/>
    <col min="6" max="6" width="38.88671875" style="51" customWidth="1"/>
    <col min="7" max="16384" width="9.109375" style="51"/>
  </cols>
  <sheetData>
    <row r="1" spans="1:9" ht="13.8">
      <c r="A1" s="50" t="s">
        <v>24</v>
      </c>
      <c r="B1" s="1" t="s">
        <v>165</v>
      </c>
    </row>
    <row r="2" spans="1:9" ht="13.8">
      <c r="A2" s="50" t="s">
        <v>25</v>
      </c>
      <c r="B2" s="177">
        <v>44592</v>
      </c>
    </row>
    <row r="3" spans="1:9">
      <c r="A3" s="88"/>
    </row>
    <row r="4" spans="1:9" ht="13.8" thickBot="1">
      <c r="A4" s="70" t="s">
        <v>109</v>
      </c>
      <c r="B4" s="223" t="s">
        <v>21</v>
      </c>
      <c r="C4" s="223"/>
      <c r="D4" s="89"/>
      <c r="E4" s="89"/>
      <c r="F4" s="89"/>
    </row>
    <row r="5" spans="1:9" ht="16.5" customHeight="1">
      <c r="A5" s="90"/>
      <c r="B5" s="91"/>
      <c r="C5" s="91"/>
      <c r="D5" s="92" t="s">
        <v>139</v>
      </c>
      <c r="E5" s="92" t="s">
        <v>110</v>
      </c>
      <c r="F5" s="93" t="s">
        <v>45</v>
      </c>
    </row>
    <row r="6" spans="1:9" ht="15" customHeight="1">
      <c r="A6" s="94">
        <v>1</v>
      </c>
      <c r="B6" s="213" t="s">
        <v>111</v>
      </c>
      <c r="C6" s="95" t="s">
        <v>46</v>
      </c>
      <c r="D6" s="96">
        <v>4</v>
      </c>
      <c r="E6" s="96">
        <v>3</v>
      </c>
      <c r="F6" s="97">
        <v>12</v>
      </c>
    </row>
    <row r="7" spans="1:9" ht="15" customHeight="1">
      <c r="A7" s="94">
        <v>2</v>
      </c>
      <c r="B7" s="219"/>
      <c r="C7" s="95" t="s">
        <v>112</v>
      </c>
      <c r="D7" s="98">
        <f>D8+D10+D12</f>
        <v>1361390.64</v>
      </c>
      <c r="E7" s="98">
        <f>E8+E10+E12</f>
        <v>445529.9</v>
      </c>
      <c r="F7" s="99">
        <f>F8+F10+F12</f>
        <v>1445031.6052857141</v>
      </c>
    </row>
    <row r="8" spans="1:9" ht="15" customHeight="1">
      <c r="A8" s="94">
        <v>3</v>
      </c>
      <c r="B8" s="219"/>
      <c r="C8" s="100" t="s">
        <v>47</v>
      </c>
      <c r="D8" s="174">
        <v>1294498.23</v>
      </c>
      <c r="E8" s="174">
        <v>445529.9</v>
      </c>
      <c r="F8" s="97">
        <v>1380221.43</v>
      </c>
    </row>
    <row r="9" spans="1:9" ht="15" customHeight="1">
      <c r="A9" s="94">
        <v>4</v>
      </c>
      <c r="B9" s="219"/>
      <c r="C9" s="101" t="s">
        <v>113</v>
      </c>
      <c r="D9" s="174"/>
      <c r="E9" s="96"/>
      <c r="F9" s="97"/>
    </row>
    <row r="10" spans="1:9" ht="30" customHeight="1">
      <c r="A10" s="94">
        <v>5</v>
      </c>
      <c r="B10" s="219"/>
      <c r="C10" s="100" t="s">
        <v>114</v>
      </c>
      <c r="D10" s="174"/>
      <c r="E10" s="96"/>
      <c r="F10" s="97"/>
    </row>
    <row r="11" spans="1:9" ht="15" customHeight="1">
      <c r="A11" s="94">
        <v>6</v>
      </c>
      <c r="B11" s="219"/>
      <c r="C11" s="101" t="s">
        <v>115</v>
      </c>
      <c r="D11" s="174"/>
      <c r="E11" s="96"/>
      <c r="F11" s="97"/>
    </row>
    <row r="12" spans="1:9" ht="15" customHeight="1">
      <c r="A12" s="94">
        <v>7</v>
      </c>
      <c r="B12" s="219"/>
      <c r="C12" s="100" t="s">
        <v>116</v>
      </c>
      <c r="D12" s="174">
        <v>66892.41</v>
      </c>
      <c r="E12" s="96"/>
      <c r="F12" s="97">
        <v>64810.175285714213</v>
      </c>
    </row>
    <row r="13" spans="1:9" ht="15" customHeight="1">
      <c r="A13" s="94">
        <v>8</v>
      </c>
      <c r="B13" s="220"/>
      <c r="C13" s="101" t="s">
        <v>115</v>
      </c>
      <c r="D13" s="174"/>
      <c r="E13" s="96"/>
      <c r="F13" s="97"/>
    </row>
    <row r="14" spans="1:9" ht="15" customHeight="1">
      <c r="A14" s="94">
        <v>9</v>
      </c>
      <c r="B14" s="213" t="s">
        <v>117</v>
      </c>
      <c r="C14" s="95" t="s">
        <v>46</v>
      </c>
      <c r="D14" s="174">
        <v>4</v>
      </c>
      <c r="E14" s="174"/>
      <c r="F14" s="103">
        <v>12</v>
      </c>
      <c r="I14" s="104"/>
    </row>
    <row r="15" spans="1:9" ht="15" customHeight="1">
      <c r="A15" s="94">
        <v>10</v>
      </c>
      <c r="B15" s="219"/>
      <c r="C15" s="95" t="s">
        <v>118</v>
      </c>
      <c r="D15" s="105">
        <f>D16+D18+D20</f>
        <v>1127040.99</v>
      </c>
      <c r="E15" s="105">
        <f>E16+E18+E20</f>
        <v>0</v>
      </c>
      <c r="F15" s="106">
        <f>F16+F18+F20</f>
        <v>743297.8561632653</v>
      </c>
    </row>
    <row r="16" spans="1:9" ht="15" customHeight="1">
      <c r="A16" s="94">
        <v>11</v>
      </c>
      <c r="B16" s="219"/>
      <c r="C16" s="100" t="s">
        <v>47</v>
      </c>
      <c r="D16" s="189">
        <v>1088112.2</v>
      </c>
      <c r="E16" s="190"/>
      <c r="F16" s="191">
        <v>696346.67999999993</v>
      </c>
      <c r="H16" s="189"/>
    </row>
    <row r="17" spans="1:6" ht="15" customHeight="1">
      <c r="A17" s="94">
        <v>12</v>
      </c>
      <c r="B17" s="219"/>
      <c r="C17" s="101" t="s">
        <v>113</v>
      </c>
      <c r="D17" s="189">
        <v>336380.48</v>
      </c>
      <c r="E17" s="189"/>
      <c r="F17" s="191">
        <v>277669.79487648566</v>
      </c>
    </row>
    <row r="18" spans="1:6" ht="30" customHeight="1">
      <c r="A18" s="94">
        <v>13</v>
      </c>
      <c r="B18" s="219"/>
      <c r="C18" s="100" t="s">
        <v>119</v>
      </c>
      <c r="D18" s="189"/>
      <c r="E18" s="189"/>
      <c r="F18" s="191"/>
    </row>
    <row r="19" spans="1:6" ht="15" customHeight="1">
      <c r="A19" s="94">
        <v>14</v>
      </c>
      <c r="B19" s="219"/>
      <c r="C19" s="101" t="s">
        <v>115</v>
      </c>
      <c r="D19" s="189"/>
      <c r="E19" s="189"/>
      <c r="F19" s="191"/>
    </row>
    <row r="20" spans="1:6" ht="15" customHeight="1">
      <c r="A20" s="94">
        <v>15</v>
      </c>
      <c r="B20" s="219"/>
      <c r="C20" s="100" t="s">
        <v>116</v>
      </c>
      <c r="D20" s="189">
        <v>38928.79</v>
      </c>
      <c r="E20" s="189"/>
      <c r="F20" s="191">
        <v>46951.17616326538</v>
      </c>
    </row>
    <row r="21" spans="1:6" ht="15" customHeight="1">
      <c r="A21" s="94">
        <v>16</v>
      </c>
      <c r="B21" s="220"/>
      <c r="C21" s="101" t="s">
        <v>115</v>
      </c>
      <c r="D21" s="189"/>
      <c r="E21" s="189"/>
      <c r="F21" s="191"/>
    </row>
    <row r="22" spans="1:6" ht="15" customHeight="1" thickBot="1">
      <c r="A22" s="107">
        <v>17</v>
      </c>
      <c r="B22" s="221" t="s">
        <v>120</v>
      </c>
      <c r="C22" s="222"/>
      <c r="D22" s="108">
        <f>D7+D15</f>
        <v>2488431.63</v>
      </c>
      <c r="E22" s="108">
        <f>E7+E15</f>
        <v>445529.9</v>
      </c>
      <c r="F22" s="109">
        <f>F7+F15</f>
        <v>2188329.4614489796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  <headerFooter>
    <oddFooter>&amp;C_x000D_&amp;1#&amp;"Calibri"&amp;10&amp;K000000 C1 - FOR 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09375" defaultRowHeight="13.2"/>
  <cols>
    <col min="1" max="1" width="35.109375" style="51" customWidth="1"/>
    <col min="2" max="2" width="45.88671875" style="51" customWidth="1"/>
    <col min="3" max="4" width="29.44140625" style="51" customWidth="1"/>
    <col min="5" max="5" width="28.44140625" style="51" customWidth="1"/>
    <col min="6" max="6" width="14" style="51" bestFit="1" customWidth="1"/>
    <col min="7" max="7" width="14.6640625" style="51" customWidth="1"/>
    <col min="8" max="8" width="26.44140625" style="51" customWidth="1"/>
    <col min="9" max="9" width="16.109375" style="51" bestFit="1" customWidth="1"/>
    <col min="10" max="10" width="14" style="51" bestFit="1" customWidth="1"/>
    <col min="11" max="11" width="14.6640625" style="51" customWidth="1"/>
    <col min="12" max="12" width="26.88671875" style="51" customWidth="1"/>
    <col min="13" max="16384" width="9.109375" style="51"/>
  </cols>
  <sheetData>
    <row r="1" spans="1:12" ht="13.8">
      <c r="A1" s="51" t="s">
        <v>24</v>
      </c>
      <c r="B1" s="1" t="s">
        <v>165</v>
      </c>
    </row>
    <row r="2" spans="1:12" ht="13.8">
      <c r="A2" s="51" t="s">
        <v>25</v>
      </c>
      <c r="B2" s="177">
        <v>44592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3.8" thickBot="1">
      <c r="A4" s="157" t="s">
        <v>40</v>
      </c>
      <c r="B4" s="89" t="s">
        <v>22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A5" s="112"/>
      <c r="B5" s="73"/>
      <c r="C5" s="146" t="s">
        <v>139</v>
      </c>
      <c r="D5" s="146" t="s">
        <v>110</v>
      </c>
      <c r="E5" s="148" t="s">
        <v>45</v>
      </c>
      <c r="F5" s="111"/>
      <c r="G5" s="111"/>
      <c r="H5" s="111"/>
      <c r="I5" s="111"/>
      <c r="J5" s="111"/>
      <c r="K5" s="111"/>
      <c r="L5" s="111"/>
    </row>
    <row r="6" spans="1:12">
      <c r="A6" s="224" t="s">
        <v>41</v>
      </c>
      <c r="B6" s="113" t="s">
        <v>46</v>
      </c>
      <c r="C6" s="57"/>
      <c r="D6" s="57"/>
      <c r="E6" s="74"/>
      <c r="F6" s="111"/>
      <c r="G6" s="111"/>
      <c r="H6" s="111"/>
      <c r="I6" s="111"/>
      <c r="J6" s="111"/>
      <c r="K6" s="111"/>
      <c r="L6" s="111"/>
    </row>
    <row r="7" spans="1:12">
      <c r="A7" s="225"/>
      <c r="B7" s="114" t="s">
        <v>148</v>
      </c>
      <c r="C7" s="57"/>
      <c r="D7" s="57"/>
      <c r="E7" s="74"/>
      <c r="F7" s="111"/>
      <c r="G7" s="111"/>
      <c r="H7" s="111"/>
      <c r="I7" s="111"/>
      <c r="J7" s="111"/>
      <c r="K7" s="111"/>
      <c r="L7" s="111"/>
    </row>
    <row r="8" spans="1:12">
      <c r="A8" s="226" t="s">
        <v>42</v>
      </c>
      <c r="B8" s="113" t="s">
        <v>46</v>
      </c>
      <c r="C8" s="57"/>
      <c r="D8" s="57"/>
      <c r="E8" s="74"/>
      <c r="F8" s="111"/>
      <c r="G8" s="111"/>
      <c r="H8" s="111"/>
      <c r="I8" s="111"/>
      <c r="J8" s="111"/>
      <c r="K8" s="111"/>
      <c r="L8" s="111"/>
    </row>
    <row r="9" spans="1:12">
      <c r="A9" s="226"/>
      <c r="B9" s="114" t="s">
        <v>51</v>
      </c>
      <c r="C9" s="115">
        <f>C10+C11+C12+C13</f>
        <v>0</v>
      </c>
      <c r="D9" s="115">
        <f>D10+D11+D12+D13</f>
        <v>0</v>
      </c>
      <c r="E9" s="158">
        <f>E10+E11+E12+E13</f>
        <v>0</v>
      </c>
      <c r="F9" s="111"/>
      <c r="G9" s="111"/>
      <c r="H9" s="111"/>
      <c r="I9" s="111"/>
      <c r="J9" s="111"/>
      <c r="K9" s="111"/>
      <c r="L9" s="111"/>
    </row>
    <row r="10" spans="1:12">
      <c r="A10" s="226"/>
      <c r="B10" s="116" t="s">
        <v>47</v>
      </c>
      <c r="C10" s="57"/>
      <c r="D10" s="57"/>
      <c r="E10" s="74"/>
      <c r="F10" s="111"/>
      <c r="G10" s="111"/>
      <c r="H10" s="111"/>
      <c r="I10" s="111"/>
      <c r="J10" s="111"/>
      <c r="K10" s="111"/>
      <c r="L10" s="111"/>
    </row>
    <row r="11" spans="1:12">
      <c r="A11" s="226"/>
      <c r="B11" s="116" t="s">
        <v>48</v>
      </c>
      <c r="C11" s="57"/>
      <c r="D11" s="57"/>
      <c r="E11" s="74"/>
      <c r="F11" s="111"/>
      <c r="G11" s="111"/>
      <c r="H11" s="111"/>
      <c r="I11" s="111"/>
      <c r="J11" s="111"/>
      <c r="K11" s="111"/>
      <c r="L11" s="111"/>
    </row>
    <row r="12" spans="1:12">
      <c r="A12" s="226"/>
      <c r="B12" s="116" t="s">
        <v>49</v>
      </c>
      <c r="C12" s="57"/>
      <c r="D12" s="57"/>
      <c r="E12" s="74"/>
      <c r="F12" s="111"/>
      <c r="G12" s="111"/>
      <c r="H12" s="111"/>
      <c r="I12" s="111"/>
      <c r="J12" s="111"/>
      <c r="K12" s="111"/>
      <c r="L12" s="111"/>
    </row>
    <row r="13" spans="1:12">
      <c r="A13" s="226"/>
      <c r="B13" s="116" t="s">
        <v>133</v>
      </c>
      <c r="C13" s="57"/>
      <c r="D13" s="57"/>
      <c r="E13" s="74"/>
      <c r="F13" s="111"/>
      <c r="G13" s="111"/>
      <c r="H13" s="111"/>
      <c r="I13" s="111"/>
      <c r="J13" s="111"/>
      <c r="K13" s="111"/>
      <c r="L13" s="111"/>
    </row>
    <row r="14" spans="1:12">
      <c r="A14" s="226" t="s">
        <v>43</v>
      </c>
      <c r="B14" s="113" t="s">
        <v>46</v>
      </c>
      <c r="C14" s="57"/>
      <c r="D14" s="57"/>
      <c r="E14" s="74"/>
      <c r="F14" s="111"/>
      <c r="G14" s="111"/>
      <c r="H14" s="111"/>
      <c r="I14" s="111"/>
      <c r="J14" s="111"/>
      <c r="K14" s="111"/>
      <c r="L14" s="111"/>
    </row>
    <row r="15" spans="1:12">
      <c r="A15" s="226"/>
      <c r="B15" s="114" t="s">
        <v>51</v>
      </c>
      <c r="C15" s="115">
        <f>C16+C17+C18+C19</f>
        <v>0</v>
      </c>
      <c r="D15" s="115">
        <f>D16+D17+D18+D19</f>
        <v>0</v>
      </c>
      <c r="E15" s="158">
        <f>E16+E17+E18+E19</f>
        <v>0</v>
      </c>
      <c r="F15" s="111"/>
      <c r="G15" s="111"/>
      <c r="H15" s="111"/>
      <c r="I15" s="111"/>
      <c r="J15" s="111"/>
      <c r="K15" s="111"/>
      <c r="L15" s="111"/>
    </row>
    <row r="16" spans="1:12">
      <c r="A16" s="226"/>
      <c r="B16" s="116" t="s">
        <v>47</v>
      </c>
      <c r="C16" s="57"/>
      <c r="D16" s="57"/>
      <c r="E16" s="74"/>
      <c r="F16" s="111"/>
      <c r="G16" s="111"/>
      <c r="H16" s="111"/>
      <c r="I16" s="111"/>
      <c r="J16" s="111"/>
      <c r="K16" s="111"/>
      <c r="L16" s="111"/>
    </row>
    <row r="17" spans="1:12">
      <c r="A17" s="224"/>
      <c r="B17" s="116" t="s">
        <v>48</v>
      </c>
      <c r="C17" s="57"/>
      <c r="D17" s="57"/>
      <c r="E17" s="74"/>
      <c r="F17" s="111"/>
      <c r="G17" s="111"/>
      <c r="H17" s="111"/>
      <c r="I17" s="111"/>
      <c r="J17" s="111"/>
      <c r="K17" s="111"/>
      <c r="L17" s="111"/>
    </row>
    <row r="18" spans="1:12">
      <c r="A18" s="224"/>
      <c r="B18" s="116" t="s">
        <v>49</v>
      </c>
      <c r="C18" s="57"/>
      <c r="D18" s="57"/>
      <c r="E18" s="74"/>
      <c r="F18" s="111"/>
      <c r="G18" s="111"/>
      <c r="H18" s="111"/>
      <c r="I18" s="111"/>
      <c r="J18" s="111"/>
      <c r="K18" s="111"/>
      <c r="L18" s="111"/>
    </row>
    <row r="19" spans="1:12" ht="13.8" thickBot="1">
      <c r="A19" s="227"/>
      <c r="B19" s="159" t="s">
        <v>133</v>
      </c>
      <c r="C19" s="76"/>
      <c r="D19" s="76"/>
      <c r="E19" s="77"/>
      <c r="F19" s="111"/>
      <c r="G19" s="111"/>
      <c r="H19" s="111"/>
      <c r="I19" s="111"/>
      <c r="J19" s="111"/>
      <c r="K19" s="111"/>
      <c r="L19" s="111"/>
    </row>
    <row r="20" spans="1:12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  <headerFooter>
    <oddFooter>&amp;C_x000D_&amp;1#&amp;"Calibri"&amp;10&amp;K000000 C1 - FOR 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22"/>
  <sheetViews>
    <sheetView tabSelected="1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14" sqref="C14"/>
    </sheetView>
  </sheetViews>
  <sheetFormatPr defaultColWidth="9.109375" defaultRowHeight="13.2"/>
  <cols>
    <col min="1" max="1" width="10.5546875" style="51" bestFit="1" customWidth="1"/>
    <col min="2" max="2" width="54.6640625" style="51" customWidth="1"/>
    <col min="3" max="3" width="26.6640625" style="51" customWidth="1"/>
    <col min="4" max="4" width="34.88671875" style="51" customWidth="1"/>
    <col min="5" max="5" width="26.6640625" style="51" customWidth="1"/>
    <col min="6" max="6" width="25.5546875" style="51" customWidth="1"/>
    <col min="7" max="7" width="25" style="51" customWidth="1"/>
    <col min="8" max="16384" width="9.109375" style="51"/>
  </cols>
  <sheetData>
    <row r="1" spans="1:7" ht="13.8">
      <c r="A1" s="50" t="s">
        <v>24</v>
      </c>
      <c r="B1" s="1" t="s">
        <v>165</v>
      </c>
    </row>
    <row r="2" spans="1:7" ht="13.8">
      <c r="A2" s="50" t="s">
        <v>25</v>
      </c>
      <c r="B2" s="177">
        <v>44592</v>
      </c>
    </row>
    <row r="3" spans="1:7">
      <c r="B3" s="117"/>
    </row>
    <row r="4" spans="1:7" ht="13.8" thickBot="1">
      <c r="A4" s="70" t="s">
        <v>121</v>
      </c>
      <c r="B4" s="155" t="s">
        <v>130</v>
      </c>
    </row>
    <row r="5" spans="1:7" s="117" customFormat="1">
      <c r="A5" s="118"/>
      <c r="B5" s="54"/>
      <c r="C5" s="119" t="s">
        <v>0</v>
      </c>
      <c r="D5" s="146" t="s">
        <v>1</v>
      </c>
      <c r="E5" s="146" t="s">
        <v>2</v>
      </c>
      <c r="F5" s="146" t="s">
        <v>3</v>
      </c>
      <c r="G5" s="148" t="s">
        <v>4</v>
      </c>
    </row>
    <row r="6" spans="1:7" ht="52.8">
      <c r="A6" s="120"/>
      <c r="B6" s="121"/>
      <c r="C6" s="122" t="s">
        <v>122</v>
      </c>
      <c r="D6" s="121" t="s">
        <v>123</v>
      </c>
      <c r="E6" s="150" t="s">
        <v>124</v>
      </c>
      <c r="F6" s="150" t="s">
        <v>137</v>
      </c>
      <c r="G6" s="149" t="s">
        <v>125</v>
      </c>
    </row>
    <row r="7" spans="1:7">
      <c r="A7" s="120">
        <v>1</v>
      </c>
      <c r="B7" s="123" t="s">
        <v>139</v>
      </c>
      <c r="C7" s="124">
        <f>SUM(C8:C11)</f>
        <v>336380.48</v>
      </c>
      <c r="D7" s="124">
        <f t="shared" ref="D7:G7" si="0">SUM(D8:D11)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</row>
    <row r="8" spans="1:7">
      <c r="A8" s="120">
        <v>2</v>
      </c>
      <c r="B8" s="125" t="s">
        <v>67</v>
      </c>
      <c r="C8" s="126">
        <v>336380.48</v>
      </c>
      <c r="D8" s="102"/>
      <c r="E8" s="102"/>
      <c r="F8" s="102"/>
      <c r="G8" s="103"/>
    </row>
    <row r="9" spans="1:7">
      <c r="A9" s="120">
        <v>3</v>
      </c>
      <c r="B9" s="125" t="s">
        <v>126</v>
      </c>
      <c r="C9" s="126"/>
      <c r="D9" s="102"/>
      <c r="E9" s="102"/>
      <c r="F9" s="102"/>
      <c r="G9" s="103"/>
    </row>
    <row r="10" spans="1:7">
      <c r="A10" s="120">
        <v>4</v>
      </c>
      <c r="B10" s="127" t="s">
        <v>127</v>
      </c>
      <c r="C10" s="126"/>
      <c r="D10" s="102"/>
      <c r="E10" s="102"/>
      <c r="F10" s="102"/>
      <c r="G10" s="103"/>
    </row>
    <row r="11" spans="1:7">
      <c r="A11" s="120">
        <v>5</v>
      </c>
      <c r="B11" s="125" t="s">
        <v>128</v>
      </c>
      <c r="C11" s="126"/>
      <c r="D11" s="102"/>
      <c r="E11" s="102"/>
      <c r="F11" s="102"/>
      <c r="G11" s="103"/>
    </row>
    <row r="12" spans="1:7">
      <c r="A12" s="120">
        <v>6</v>
      </c>
      <c r="B12" s="95" t="s">
        <v>110</v>
      </c>
      <c r="C12" s="98">
        <f>SUM(C13:C16)</f>
        <v>0</v>
      </c>
      <c r="D12" s="98">
        <f>SUM(D13:D16)</f>
        <v>0</v>
      </c>
      <c r="E12" s="98">
        <f>SUM(E13:E16)</f>
        <v>0</v>
      </c>
      <c r="F12" s="98">
        <f>SUM(F13:F16)</f>
        <v>0</v>
      </c>
      <c r="G12" s="99">
        <f>SUM(G13:G16)</f>
        <v>0</v>
      </c>
    </row>
    <row r="13" spans="1:7">
      <c r="A13" s="120">
        <v>7</v>
      </c>
      <c r="B13" s="125" t="s">
        <v>67</v>
      </c>
      <c r="C13" s="96"/>
      <c r="D13" s="96"/>
      <c r="E13" s="96"/>
      <c r="F13" s="96"/>
      <c r="G13" s="97"/>
    </row>
    <row r="14" spans="1:7">
      <c r="A14" s="120">
        <v>8</v>
      </c>
      <c r="B14" s="125" t="s">
        <v>126</v>
      </c>
      <c r="C14" s="96"/>
      <c r="D14" s="96"/>
      <c r="E14" s="96"/>
      <c r="F14" s="96"/>
      <c r="G14" s="97"/>
    </row>
    <row r="15" spans="1:7">
      <c r="A15" s="120">
        <v>9</v>
      </c>
      <c r="B15" s="127" t="s">
        <v>127</v>
      </c>
      <c r="C15" s="96"/>
      <c r="D15" s="96"/>
      <c r="E15" s="96"/>
      <c r="F15" s="96"/>
      <c r="G15" s="97"/>
    </row>
    <row r="16" spans="1:7">
      <c r="A16" s="120">
        <v>10</v>
      </c>
      <c r="B16" s="125" t="s">
        <v>128</v>
      </c>
      <c r="C16" s="96"/>
      <c r="D16" s="96"/>
      <c r="E16" s="96"/>
      <c r="F16" s="96"/>
      <c r="G16" s="97"/>
    </row>
    <row r="17" spans="1:7">
      <c r="A17" s="120">
        <v>11</v>
      </c>
      <c r="B17" s="95" t="s">
        <v>45</v>
      </c>
      <c r="C17" s="98">
        <f>SUM(C18:C21)</f>
        <v>277669.79487648566</v>
      </c>
      <c r="D17" s="98">
        <f>SUM(D18:D21)</f>
        <v>0</v>
      </c>
      <c r="E17" s="98">
        <f>SUM(E18:E21)</f>
        <v>0</v>
      </c>
      <c r="F17" s="98">
        <f>SUM(F18:F21)</f>
        <v>0</v>
      </c>
      <c r="G17" s="99">
        <f>SUM(G18:G21)</f>
        <v>0</v>
      </c>
    </row>
    <row r="18" spans="1:7">
      <c r="A18" s="120">
        <v>12</v>
      </c>
      <c r="B18" s="125" t="s">
        <v>67</v>
      </c>
      <c r="C18" s="96">
        <v>277669.79487648566</v>
      </c>
      <c r="D18" s="96"/>
      <c r="E18" s="96" t="s">
        <v>6</v>
      </c>
      <c r="F18" s="96"/>
      <c r="G18" s="97"/>
    </row>
    <row r="19" spans="1:7">
      <c r="A19" s="120">
        <v>13</v>
      </c>
      <c r="B19" s="125" t="s">
        <v>126</v>
      </c>
      <c r="C19" s="96"/>
      <c r="D19" s="96"/>
      <c r="E19" s="96"/>
      <c r="F19" s="96"/>
      <c r="G19" s="97"/>
    </row>
    <row r="20" spans="1:7">
      <c r="A20" s="120">
        <v>14</v>
      </c>
      <c r="B20" s="127" t="s">
        <v>127</v>
      </c>
      <c r="C20" s="96"/>
      <c r="D20" s="96"/>
      <c r="E20" s="96"/>
      <c r="F20" s="96"/>
      <c r="G20" s="97"/>
    </row>
    <row r="21" spans="1:7">
      <c r="A21" s="120">
        <v>15</v>
      </c>
      <c r="B21" s="125" t="s">
        <v>128</v>
      </c>
      <c r="C21" s="96"/>
      <c r="D21" s="96"/>
      <c r="E21" s="96"/>
      <c r="F21" s="96"/>
      <c r="G21" s="97"/>
    </row>
    <row r="22" spans="1:7" ht="13.8" thickBot="1">
      <c r="A22" s="120">
        <v>16</v>
      </c>
      <c r="B22" s="128" t="s">
        <v>129</v>
      </c>
      <c r="C22" s="129">
        <f>C12+C17</f>
        <v>277669.79487648566</v>
      </c>
      <c r="D22" s="129">
        <f>D12+D17</f>
        <v>0</v>
      </c>
      <c r="E22" s="129">
        <f>E12+E17</f>
        <v>0</v>
      </c>
      <c r="F22" s="129">
        <f>F12+F17</f>
        <v>0</v>
      </c>
      <c r="G22" s="130">
        <f>G12+G17</f>
        <v>0</v>
      </c>
    </row>
  </sheetData>
  <pageMargins left="0.7" right="0.7" top="0.75" bottom="0.75" header="0.3" footer="0.3"/>
  <pageSetup orientation="portrait" horizontalDpi="4294967292" r:id="rId1"/>
  <headerFooter>
    <oddFooter>&amp;C_x000D_&amp;1#&amp;"Calibri"&amp;10&amp;K000000 C1 - FOR 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09375" defaultRowHeight="13.2"/>
  <cols>
    <col min="1" max="1" width="10.5546875" style="51" bestFit="1" customWidth="1"/>
    <col min="2" max="2" width="89.109375" style="51" bestFit="1" customWidth="1"/>
    <col min="3" max="3" width="15.109375" style="87" customWidth="1"/>
    <col min="4" max="5" width="13.6640625" style="87" customWidth="1"/>
    <col min="6" max="6" width="16.33203125" style="87" customWidth="1"/>
    <col min="7" max="8" width="13.6640625" style="87" customWidth="1"/>
    <col min="9" max="9" width="17.5546875" style="87" customWidth="1"/>
    <col min="10" max="10" width="14.5546875" style="87" customWidth="1"/>
    <col min="11" max="12" width="13.6640625" style="87" customWidth="1"/>
    <col min="13" max="13" width="15" style="87" customWidth="1"/>
    <col min="14" max="15" width="13.6640625" style="87" customWidth="1"/>
    <col min="16" max="17" width="15.6640625" style="87" customWidth="1"/>
    <col min="18" max="18" width="9.109375" style="87"/>
    <col min="19" max="16384" width="9.109375" style="51"/>
  </cols>
  <sheetData>
    <row r="1" spans="1:15" ht="13.8">
      <c r="A1" s="51" t="s">
        <v>24</v>
      </c>
      <c r="B1" s="1" t="s">
        <v>165</v>
      </c>
    </row>
    <row r="2" spans="1:15" ht="13.8">
      <c r="A2" s="51" t="s">
        <v>25</v>
      </c>
      <c r="B2" s="177">
        <v>44592</v>
      </c>
    </row>
    <row r="4" spans="1:15" ht="13.8" thickBot="1">
      <c r="A4" s="70" t="s">
        <v>50</v>
      </c>
      <c r="B4" s="156" t="s">
        <v>23</v>
      </c>
    </row>
    <row r="5" spans="1:15">
      <c r="A5" s="59"/>
      <c r="B5" s="131"/>
      <c r="C5" s="145" t="s">
        <v>0</v>
      </c>
      <c r="D5" s="145" t="s">
        <v>1</v>
      </c>
      <c r="E5" s="145" t="s">
        <v>2</v>
      </c>
      <c r="F5" s="145" t="s">
        <v>3</v>
      </c>
      <c r="G5" s="145" t="s">
        <v>4</v>
      </c>
      <c r="H5" s="145" t="s">
        <v>5</v>
      </c>
      <c r="I5" s="145" t="s">
        <v>9</v>
      </c>
      <c r="J5" s="145" t="s">
        <v>10</v>
      </c>
      <c r="K5" s="145" t="s">
        <v>134</v>
      </c>
      <c r="L5" s="145" t="s">
        <v>11</v>
      </c>
      <c r="M5" s="145" t="s">
        <v>12</v>
      </c>
      <c r="N5" s="145" t="s">
        <v>13</v>
      </c>
      <c r="O5" s="132" t="s">
        <v>14</v>
      </c>
    </row>
    <row r="6" spans="1:15" ht="12.75" customHeight="1">
      <c r="A6" s="60"/>
      <c r="B6" s="62"/>
      <c r="C6" s="228" t="s">
        <v>135</v>
      </c>
      <c r="D6" s="228"/>
      <c r="E6" s="228"/>
      <c r="F6" s="230" t="s">
        <v>53</v>
      </c>
      <c r="G6" s="230"/>
      <c r="H6" s="230"/>
      <c r="I6" s="230"/>
      <c r="J6" s="230"/>
      <c r="K6" s="230"/>
      <c r="L6" s="230"/>
      <c r="M6" s="230" t="s">
        <v>59</v>
      </c>
      <c r="N6" s="230"/>
      <c r="O6" s="229"/>
    </row>
    <row r="7" spans="1:15" ht="15" customHeight="1">
      <c r="A7" s="60"/>
      <c r="B7" s="62"/>
      <c r="C7" s="230" t="s">
        <v>140</v>
      </c>
      <c r="D7" s="230" t="s">
        <v>141</v>
      </c>
      <c r="E7" s="230" t="s">
        <v>52</v>
      </c>
      <c r="F7" s="230" t="s">
        <v>54</v>
      </c>
      <c r="G7" s="230"/>
      <c r="H7" s="230" t="s">
        <v>55</v>
      </c>
      <c r="I7" s="230" t="s">
        <v>56</v>
      </c>
      <c r="J7" s="230"/>
      <c r="K7" s="231" t="s">
        <v>57</v>
      </c>
      <c r="L7" s="231"/>
      <c r="M7" s="228" t="s">
        <v>144</v>
      </c>
      <c r="N7" s="228" t="s">
        <v>145</v>
      </c>
      <c r="O7" s="229" t="s">
        <v>60</v>
      </c>
    </row>
    <row r="8" spans="1:15" ht="26.4">
      <c r="A8" s="60"/>
      <c r="B8" s="62"/>
      <c r="C8" s="230"/>
      <c r="D8" s="230"/>
      <c r="E8" s="230"/>
      <c r="F8" s="150" t="s">
        <v>142</v>
      </c>
      <c r="G8" s="150" t="s">
        <v>143</v>
      </c>
      <c r="H8" s="230"/>
      <c r="I8" s="150" t="s">
        <v>140</v>
      </c>
      <c r="J8" s="150" t="s">
        <v>141</v>
      </c>
      <c r="K8" s="151" t="s">
        <v>147</v>
      </c>
      <c r="L8" s="151" t="s">
        <v>58</v>
      </c>
      <c r="M8" s="228"/>
      <c r="N8" s="228"/>
      <c r="O8" s="229"/>
    </row>
    <row r="9" spans="1:15">
      <c r="A9" s="133"/>
      <c r="B9" s="134" t="s">
        <v>44</v>
      </c>
      <c r="C9" s="135"/>
      <c r="D9" s="135"/>
      <c r="E9" s="135"/>
      <c r="F9" s="136"/>
      <c r="G9" s="136"/>
      <c r="H9" s="61"/>
      <c r="I9" s="61"/>
      <c r="J9" s="61"/>
      <c r="K9" s="61"/>
      <c r="L9" s="61"/>
      <c r="M9" s="136"/>
      <c r="N9" s="136"/>
      <c r="O9" s="137"/>
    </row>
    <row r="10" spans="1:15">
      <c r="A10" s="60">
        <v>1</v>
      </c>
      <c r="B10" s="138" t="s">
        <v>51</v>
      </c>
      <c r="C10" s="139">
        <f>SUM(C11:C17)</f>
        <v>0</v>
      </c>
      <c r="D10" s="139">
        <f>SUM(D11:D17)</f>
        <v>0</v>
      </c>
      <c r="E10" s="139">
        <f>SUM(E11:E17)</f>
        <v>0</v>
      </c>
      <c r="F10" s="140">
        <f t="shared" ref="F10:O10" si="0">SUM(F11:F17)</f>
        <v>0</v>
      </c>
      <c r="G10" s="140">
        <f t="shared" si="0"/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40">
        <f>SUM(M11:M17)</f>
        <v>0</v>
      </c>
      <c r="N10" s="140">
        <f t="shared" si="0"/>
        <v>0</v>
      </c>
      <c r="O10" s="141">
        <f t="shared" si="0"/>
        <v>0</v>
      </c>
    </row>
    <row r="11" spans="1:15">
      <c r="A11" s="60">
        <v>1.1000000000000001</v>
      </c>
      <c r="B11" s="62"/>
      <c r="C11" s="56"/>
      <c r="D11" s="56"/>
      <c r="E11" s="139">
        <f t="shared" ref="E11:E17" si="1">C11+D11</f>
        <v>0</v>
      </c>
      <c r="F11" s="56"/>
      <c r="G11" s="56"/>
      <c r="H11" s="56"/>
      <c r="I11" s="56"/>
      <c r="J11" s="56"/>
      <c r="K11" s="142"/>
      <c r="L11" s="142"/>
      <c r="M11" s="139">
        <f>C11+F11-H11-I11</f>
        <v>0</v>
      </c>
      <c r="N11" s="139">
        <f>D11+G11+H11-J11+K11-L11</f>
        <v>0</v>
      </c>
      <c r="O11" s="141">
        <f t="shared" ref="O11:O17" si="2">M11+N11</f>
        <v>0</v>
      </c>
    </row>
    <row r="12" spans="1:15">
      <c r="A12" s="60">
        <v>1.2</v>
      </c>
      <c r="B12" s="62"/>
      <c r="C12" s="56"/>
      <c r="D12" s="56"/>
      <c r="E12" s="139">
        <f t="shared" si="1"/>
        <v>0</v>
      </c>
      <c r="F12" s="56"/>
      <c r="G12" s="56"/>
      <c r="H12" s="56"/>
      <c r="I12" s="56"/>
      <c r="J12" s="56"/>
      <c r="K12" s="142"/>
      <c r="L12" s="142"/>
      <c r="M12" s="139">
        <f t="shared" ref="M12:M17" si="3">C12+F12-H12-I12</f>
        <v>0</v>
      </c>
      <c r="N12" s="139">
        <f t="shared" ref="N12:N17" si="4">D12+G12+H12-J12+K12-L12</f>
        <v>0</v>
      </c>
      <c r="O12" s="141">
        <f t="shared" si="2"/>
        <v>0</v>
      </c>
    </row>
    <row r="13" spans="1:15">
      <c r="A13" s="60">
        <v>1.3</v>
      </c>
      <c r="B13" s="62"/>
      <c r="C13" s="56"/>
      <c r="D13" s="56"/>
      <c r="E13" s="139">
        <f t="shared" si="1"/>
        <v>0</v>
      </c>
      <c r="F13" s="56"/>
      <c r="G13" s="56"/>
      <c r="H13" s="56"/>
      <c r="I13" s="56"/>
      <c r="J13" s="56"/>
      <c r="K13" s="142"/>
      <c r="L13" s="142"/>
      <c r="M13" s="139">
        <f t="shared" si="3"/>
        <v>0</v>
      </c>
      <c r="N13" s="139">
        <f t="shared" si="4"/>
        <v>0</v>
      </c>
      <c r="O13" s="141">
        <f t="shared" si="2"/>
        <v>0</v>
      </c>
    </row>
    <row r="14" spans="1:15">
      <c r="A14" s="60">
        <v>1.4</v>
      </c>
      <c r="B14" s="62"/>
      <c r="C14" s="56"/>
      <c r="D14" s="56"/>
      <c r="E14" s="139">
        <f t="shared" si="1"/>
        <v>0</v>
      </c>
      <c r="F14" s="56"/>
      <c r="G14" s="56"/>
      <c r="H14" s="56"/>
      <c r="I14" s="56"/>
      <c r="J14" s="56"/>
      <c r="K14" s="142"/>
      <c r="L14" s="142"/>
      <c r="M14" s="139">
        <f t="shared" si="3"/>
        <v>0</v>
      </c>
      <c r="N14" s="139">
        <f t="shared" si="4"/>
        <v>0</v>
      </c>
      <c r="O14" s="141">
        <f t="shared" si="2"/>
        <v>0</v>
      </c>
    </row>
    <row r="15" spans="1:15">
      <c r="A15" s="60">
        <v>1.5</v>
      </c>
      <c r="B15" s="62"/>
      <c r="C15" s="56"/>
      <c r="D15" s="56"/>
      <c r="E15" s="139">
        <f t="shared" si="1"/>
        <v>0</v>
      </c>
      <c r="F15" s="56"/>
      <c r="G15" s="56"/>
      <c r="H15" s="56"/>
      <c r="I15" s="56"/>
      <c r="J15" s="56"/>
      <c r="K15" s="142"/>
      <c r="L15" s="142"/>
      <c r="M15" s="139">
        <f t="shared" si="3"/>
        <v>0</v>
      </c>
      <c r="N15" s="139">
        <f t="shared" si="4"/>
        <v>0</v>
      </c>
      <c r="O15" s="141">
        <f t="shared" si="2"/>
        <v>0</v>
      </c>
    </row>
    <row r="16" spans="1:15">
      <c r="A16" s="60">
        <v>1.6</v>
      </c>
      <c r="B16" s="62"/>
      <c r="C16" s="56"/>
      <c r="D16" s="56"/>
      <c r="E16" s="139">
        <f t="shared" si="1"/>
        <v>0</v>
      </c>
      <c r="F16" s="56"/>
      <c r="G16" s="56"/>
      <c r="H16" s="56"/>
      <c r="I16" s="56"/>
      <c r="J16" s="56"/>
      <c r="K16" s="142"/>
      <c r="L16" s="142"/>
      <c r="M16" s="139">
        <f>C16+F16-H16-I16</f>
        <v>0</v>
      </c>
      <c r="N16" s="139">
        <f t="shared" si="4"/>
        <v>0</v>
      </c>
      <c r="O16" s="141">
        <f t="shared" si="2"/>
        <v>0</v>
      </c>
    </row>
    <row r="17" spans="1:15">
      <c r="A17" s="60" t="s">
        <v>8</v>
      </c>
      <c r="B17" s="62"/>
      <c r="C17" s="56"/>
      <c r="D17" s="56"/>
      <c r="E17" s="139">
        <f t="shared" si="1"/>
        <v>0</v>
      </c>
      <c r="F17" s="56"/>
      <c r="G17" s="56"/>
      <c r="H17" s="56"/>
      <c r="I17" s="56"/>
      <c r="J17" s="56"/>
      <c r="K17" s="142"/>
      <c r="L17" s="142"/>
      <c r="M17" s="139">
        <f t="shared" si="3"/>
        <v>0</v>
      </c>
      <c r="N17" s="139">
        <f t="shared" si="4"/>
        <v>0</v>
      </c>
      <c r="O17" s="141">
        <f t="shared" si="2"/>
        <v>0</v>
      </c>
    </row>
    <row r="18" spans="1:15">
      <c r="A18" s="133"/>
      <c r="B18" s="51" t="s">
        <v>45</v>
      </c>
      <c r="C18" s="135"/>
      <c r="D18" s="135"/>
      <c r="E18" s="135"/>
      <c r="F18" s="135"/>
      <c r="G18" s="135"/>
      <c r="H18" s="135"/>
      <c r="I18" s="135"/>
      <c r="J18" s="135"/>
      <c r="K18" s="143"/>
      <c r="L18" s="143"/>
      <c r="M18" s="135"/>
      <c r="N18" s="135"/>
      <c r="O18" s="137"/>
    </row>
    <row r="19" spans="1:15">
      <c r="A19" s="60">
        <v>2</v>
      </c>
      <c r="B19" s="144" t="s">
        <v>51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>
        <f t="shared" ref="M19" si="5">C19+F19-H19-I19</f>
        <v>0</v>
      </c>
      <c r="N19" s="139">
        <f t="shared" ref="N19" si="6">D19+G19+H19-J19+K19-L19</f>
        <v>0</v>
      </c>
      <c r="O19" s="141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  <headerFooter>
    <oddFooter>&amp;C_x000D_&amp;1#&amp;"Calibri"&amp;10&amp;K000000 C1 -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c7ad2-60a5-409e-8203-10f940b19acd_Enabled">
    <vt:lpwstr>true</vt:lpwstr>
  </property>
  <property fmtid="{D5CDD505-2E9C-101B-9397-08002B2CF9AE}" pid="3" name="MSIP_Label_706c7ad2-60a5-409e-8203-10f940b19acd_SetDate">
    <vt:lpwstr>2023-04-11T09:34:52Z</vt:lpwstr>
  </property>
  <property fmtid="{D5CDD505-2E9C-101B-9397-08002B2CF9AE}" pid="4" name="MSIP_Label_706c7ad2-60a5-409e-8203-10f940b19acd_Method">
    <vt:lpwstr>Standard</vt:lpwstr>
  </property>
  <property fmtid="{D5CDD505-2E9C-101B-9397-08002B2CF9AE}" pid="5" name="MSIP_Label_706c7ad2-60a5-409e-8203-10f940b19acd_Name">
    <vt:lpwstr>For internal use only C1</vt:lpwstr>
  </property>
  <property fmtid="{D5CDD505-2E9C-101B-9397-08002B2CF9AE}" pid="6" name="MSIP_Label_706c7ad2-60a5-409e-8203-10f940b19acd_SiteId">
    <vt:lpwstr>91e167b0-e7f3-47d0-b08e-ac1e6b839fc3</vt:lpwstr>
  </property>
  <property fmtid="{D5CDD505-2E9C-101B-9397-08002B2CF9AE}" pid="7" name="MSIP_Label_706c7ad2-60a5-409e-8203-10f940b19acd_ActionId">
    <vt:lpwstr>0fd29b14-b0d5-4564-bbfc-0856e0e8f900</vt:lpwstr>
  </property>
  <property fmtid="{D5CDD505-2E9C-101B-9397-08002B2CF9AE}" pid="8" name="MSIP_Label_706c7ad2-60a5-409e-8203-10f940b19acd_ContentBits">
    <vt:lpwstr>2</vt:lpwstr>
  </property>
</Properties>
</file>