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85" windowWidth="14805" windowHeight="7530" tabRatio="699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M12" i="67" l="1"/>
  <c r="O12" i="67"/>
  <c r="N13" i="67" l="1"/>
  <c r="N12" i="67"/>
  <c r="T13" i="67" l="1"/>
  <c r="T12" i="67"/>
  <c r="B2" i="63" l="1"/>
  <c r="B1" i="63"/>
  <c r="B2" i="50"/>
  <c r="B1" i="50"/>
  <c r="B2" i="72"/>
  <c r="B1" i="72"/>
  <c r="B2" i="48" l="1"/>
  <c r="B1" i="48"/>
  <c r="D10" i="40" l="1"/>
  <c r="E10" i="40"/>
  <c r="C10" i="40" l="1"/>
  <c r="F10" i="40" s="1"/>
  <c r="B2" i="40"/>
  <c r="B1" i="40"/>
  <c r="B2" i="39"/>
  <c r="C5" i="39" s="1"/>
  <c r="D5" i="39" s="1"/>
  <c r="E5" i="39" s="1"/>
  <c r="B1" i="39"/>
  <c r="B2" i="68"/>
  <c r="B1" i="68"/>
  <c r="G10" i="40" l="1"/>
  <c r="N19" i="63"/>
  <c r="M19" i="63"/>
  <c r="O19" i="63" s="1"/>
  <c r="D15" i="48" l="1"/>
  <c r="G17" i="50" l="1"/>
  <c r="F17" i="50"/>
  <c r="E17" i="50"/>
  <c r="D17" i="50"/>
  <c r="C17" i="50"/>
  <c r="G12" i="50"/>
  <c r="G22" i="50" s="1"/>
  <c r="F12" i="50"/>
  <c r="F22" i="50" s="1"/>
  <c r="E12" i="50"/>
  <c r="D12" i="50"/>
  <c r="C12" i="50"/>
  <c r="C22" i="50" s="1"/>
  <c r="G7" i="50"/>
  <c r="F7" i="50"/>
  <c r="E7" i="50"/>
  <c r="D7" i="50"/>
  <c r="C7" i="50"/>
  <c r="F15" i="48"/>
  <c r="E15" i="48"/>
  <c r="F7" i="48"/>
  <c r="E7" i="48"/>
  <c r="D7" i="48"/>
  <c r="D22" i="48" s="1"/>
  <c r="M34" i="67"/>
  <c r="L34" i="67"/>
  <c r="K34" i="67"/>
  <c r="J34" i="67"/>
  <c r="I34" i="67"/>
  <c r="H34" i="67"/>
  <c r="G34" i="67"/>
  <c r="E34" i="67"/>
  <c r="D34" i="67"/>
  <c r="C34" i="67"/>
  <c r="N33" i="67"/>
  <c r="N32" i="67"/>
  <c r="N31" i="67"/>
  <c r="O26" i="67"/>
  <c r="N26" i="67"/>
  <c r="M26" i="67"/>
  <c r="L26" i="67"/>
  <c r="K26" i="67"/>
  <c r="J26" i="67"/>
  <c r="I26" i="67"/>
  <c r="H26" i="67"/>
  <c r="G26" i="67"/>
  <c r="E26" i="67"/>
  <c r="D26" i="67"/>
  <c r="C26" i="67"/>
  <c r="P25" i="67"/>
  <c r="P24" i="67"/>
  <c r="P23" i="67"/>
  <c r="P22" i="67"/>
  <c r="P21" i="67"/>
  <c r="S16" i="67"/>
  <c r="R16" i="67"/>
  <c r="Q16" i="67"/>
  <c r="P16" i="67"/>
  <c r="O16" i="67"/>
  <c r="N16" i="67"/>
  <c r="M16" i="67"/>
  <c r="L16" i="67"/>
  <c r="K16" i="67"/>
  <c r="J16" i="67"/>
  <c r="I16" i="67"/>
  <c r="H16" i="67"/>
  <c r="G16" i="67"/>
  <c r="E16" i="67"/>
  <c r="D16" i="67"/>
  <c r="C16" i="67"/>
  <c r="T15" i="67"/>
  <c r="T14" i="67"/>
  <c r="T11" i="67"/>
  <c r="T10" i="67"/>
  <c r="T9" i="67"/>
  <c r="F22" i="48" l="1"/>
  <c r="D22" i="50"/>
  <c r="P26" i="67"/>
  <c r="E22" i="48"/>
  <c r="T16" i="67"/>
  <c r="N34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<sst xmlns="http://schemas.openxmlformats.org/spreadsheetml/2006/main" count="272" uniqueCount="171">
  <si>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</si>
  <si>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</si>
  <si>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</si>
  <si>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</si>
  <si>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</si>
  <si>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</si>
  <si>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</si>
  <si>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XXX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</si>
  <si>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</si>
  <si>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</si>
  <si>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</si>
  <si>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</si>
  <si>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</si>
  <si>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</si>
  <si>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</si>
  <si>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</si>
  <si>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</si>
  <si>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</si>
  <si>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</si>
  <si>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</si>
  <si>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</si>
  <si>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</si>
  <si>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</si>
  <si>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</si>
  <si>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</si>
  <si>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</si>
  <si>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</si>
  <si>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</si>
  <si>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</si>
  <si>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</si>
  <si>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</si>
  <si>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</si>
  <si>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</si>
  <si>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</si>
  <si>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</si>
  <si>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</si>
  <si>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</si>
  <si>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</si>
  <si>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</si>
  <si>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</si>
  <si>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</si>
  <si>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</si>
  <si>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</si>
  <si>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</si>
  <si>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</si>
  <si>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</si>
  <si>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</si>
  <si>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</si>
  <si>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</si>
  <si>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</si>
  <si>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</si>
  <si>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</si>
  <si>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</si>
  <si>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</si>
  <si>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</si>
  <si>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</si>
  <si>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</si>
  <si>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</si>
  <si>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</si>
  <si>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</si>
  <si>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</si>
  <si>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</si>
  <si>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</si>
  <si>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</si>
  <si>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</si>
  <si>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</si>
  <si>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</si>
  <si>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</si>
  <si>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</si>
  <si>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</si>
  <si>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</si>
  <si>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</si>
  <si>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</si>
  <si>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</si>
  <si>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</si>
  <si>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</si>
  <si>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</si>
  <si>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</si>
  <si>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</si>
  <si>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</si>
  <si>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</si>
  <si>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</si>
  <si>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</si>
  <si>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</si>
  <si>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</si>
  <si>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</si>
  <si>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</si>
  <si>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</si>
  <si>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</si>
  <si>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</si>
  <si>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</si>
  <si>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</si>
  <si>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</si>
  <si>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</si>
  <si>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</si>
  <si>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</si>
  <si>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</si>
  <si>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</si>
  <si>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</si>
  <si>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</si>
  <si>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</si>
  <si>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</si>
  <si>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</si>
  <si>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</si>
  <si>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</si>
  <si>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</si>
  <si>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</si>
  <si>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</si>
  <si>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</si>
  <si>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</si>
  <si>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</si>
  <si>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</si>
  <si>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</si>
  <si>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</si>
  <si>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</si>
  <si>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</si>
  <si>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</si>
  <si>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</si>
  <si>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</si>
  <si>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</si>
  <si>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</si>
  <si>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</si>
  <si>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</si>
  <si>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</si>
  <si>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</si>
  <si>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</si>
  <si>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</si>
  <si>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</si>
  <si>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</si>
  <si>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</si>
  <si>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</si>
  <si>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</si>
  <si>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</si>
  <si>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</si>
  <si>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</si>
  <si>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</si>
  <si>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</si>
  <si>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</si>
  <si>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</si>
  <si>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</si>
  <si>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</si>
  <si>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</si>
  <si>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</si>
  <si>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</si>
  <si>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</si>
  <si>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</si>
  <si>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</si>
  <si>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</si>
  <si>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</si>
  <si>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</si>
  <si>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</si>
  <si>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JSC Isbank Georgia</t>
  </si>
  <si>
    <t>Cash and cash equivalents</t>
  </si>
  <si>
    <t>Amounts due from banks</t>
  </si>
  <si>
    <t>Investment securities</t>
  </si>
  <si>
    <t>Loans to customers</t>
  </si>
  <si>
    <t>Other assets</t>
  </si>
  <si>
    <t>Other liabilities</t>
  </si>
  <si>
    <t>Share capital</t>
  </si>
  <si>
    <t>Mandatory reserves at the National Bank of Georgia</t>
  </si>
  <si>
    <t>Other borrowed funds and subordinated debt</t>
  </si>
  <si>
    <t>Deferred tax liabilities</t>
  </si>
  <si>
    <t>Retained earnings</t>
  </si>
  <si>
    <t>Property, equipment, Intangible and Right-of-Use Asset</t>
  </si>
  <si>
    <t xml:space="preserve">1). The Main difference is because of loan loss provision calculation according to NBG and IFRS 9; Also Corporate Bond is added to Loans to customers in Audited report, but it is included in investment securities in the NBG Report </t>
  </si>
  <si>
    <t>2). The corporate bond is included into the loans to customers part in Audited report, but it is included in the investment securities in the NBG Report</t>
  </si>
  <si>
    <t>3). Investment securities are accounted as Held To Maturity in the NBG Report, but it is accounted as AFS with Fair Value in audited report</t>
  </si>
  <si>
    <t>4). The main reason of difference is because of difference between NBG and IFRS 9 provisioning stanrdards.</t>
  </si>
  <si>
    <t>Amounts due to banks</t>
  </si>
  <si>
    <t>Amounts due to customers</t>
  </si>
  <si>
    <t>Fair value reserve for investment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</si>
</sst>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name val="Sylfaen"/>
      <family val="1"/>
    </font>
    <font>
      <b/>
      <sz val="10"/>
      <color rgb="FFFF0000"/>
      <name val="Arial"/>
      <family val="2"/>
    </font>
    <font>
      <b/>
      <sz val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1" fillId="0" borderId="0" xfId="0" applyFont="1"/>
    <xf numFmtId="0" fontId="1" fillId="0" borderId="0" xfId="0" applyFont="1" applyBorder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75" borderId="14" xfId="0" applyNumberFormat="1" applyFont="1" applyFill="1" applyBorder="1" applyAlignment="1">
      <alignment horizontal="center" vertic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0" fontId="88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89" fillId="0" borderId="0" xfId="0" applyFont="1" applyFill="1"/>
    <xf numFmtId="0" fontId="89" fillId="0" borderId="0" xfId="0" applyFont="1"/>
    <xf numFmtId="0" fontId="2" fillId="0" borderId="0" xfId="8" applyFont="1" applyFill="1" applyBorder="1" applyAlignment="1" applyProtection="1"/>
    <xf numFmtId="0" fontId="89" fillId="0" borderId="0" xfId="0" applyFont="1" applyFill="1" applyBorder="1"/>
    <xf numFmtId="0" fontId="89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89" fillId="0" borderId="44" xfId="0" applyFont="1" applyBorder="1" applyAlignment="1">
      <alignment horizontal="center"/>
    </xf>
    <xf numFmtId="167" fontId="89" fillId="0" borderId="2" xfId="0" applyNumberFormat="1" applyFont="1" applyFill="1" applyBorder="1" applyAlignment="1">
      <alignment horizontal="center" vertical="center" textRotation="90" wrapText="1"/>
    </xf>
    <xf numFmtId="193" fontId="89" fillId="0" borderId="2" xfId="0" applyNumberFormat="1" applyFont="1" applyBorder="1" applyAlignment="1" applyProtection="1">
      <alignment horizontal="center" vertical="center"/>
      <protection locked="0"/>
    </xf>
    <xf numFmtId="193" fontId="89" fillId="0" borderId="2" xfId="0" applyNumberFormat="1" applyFont="1" applyBorder="1" applyProtection="1">
      <protection locked="0"/>
    </xf>
    <xf numFmtId="0" fontId="89" fillId="0" borderId="16" xfId="0" applyFont="1" applyBorder="1"/>
    <xf numFmtId="0" fontId="89" fillId="0" borderId="43" xfId="0" applyFont="1" applyBorder="1"/>
    <xf numFmtId="0" fontId="89" fillId="0" borderId="13" xfId="0" applyFont="1" applyBorder="1"/>
    <xf numFmtId="0" fontId="89" fillId="0" borderId="2" xfId="0" applyFont="1" applyFill="1" applyBorder="1" applyAlignment="1">
      <alignment horizontal="center" vertical="center"/>
    </xf>
    <xf numFmtId="0" fontId="89" fillId="0" borderId="2" xfId="0" applyFont="1" applyBorder="1"/>
    <xf numFmtId="0" fontId="2" fillId="0" borderId="13" xfId="8" applyFont="1" applyFill="1" applyBorder="1" applyProtection="1"/>
    <xf numFmtId="0" fontId="89" fillId="0" borderId="2" xfId="0" applyFont="1" applyFill="1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89" fillId="0" borderId="17" xfId="0" applyFont="1" applyFill="1" applyBorder="1"/>
    <xf numFmtId="0" fontId="89" fillId="0" borderId="17" xfId="0" applyFont="1" applyBorder="1" applyAlignment="1">
      <alignment horizontal="center"/>
    </xf>
    <xf numFmtId="0" fontId="89" fillId="0" borderId="17" xfId="0" applyFont="1" applyBorder="1"/>
    <xf numFmtId="0" fontId="89" fillId="0" borderId="18" xfId="0" applyFont="1" applyBorder="1" applyAlignment="1"/>
    <xf numFmtId="0" fontId="2" fillId="0" borderId="47" xfId="20955" applyFont="1" applyFill="1" applyBorder="1" applyAlignment="1" applyProtection="1"/>
    <xf numFmtId="0" fontId="91" fillId="0" borderId="0" xfId="0" applyFont="1" applyFill="1" applyAlignment="1"/>
    <xf numFmtId="0" fontId="89" fillId="0" borderId="0" xfId="0" applyFont="1" applyBorder="1"/>
    <xf numFmtId="0" fontId="89" fillId="0" borderId="42" xfId="0" applyFont="1" applyBorder="1"/>
    <xf numFmtId="0" fontId="89" fillId="0" borderId="11" xfId="0" applyFont="1" applyBorder="1"/>
    <xf numFmtId="193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3" fontId="89" fillId="0" borderId="17" xfId="0" applyNumberFormat="1" applyFont="1" applyBorder="1" applyProtection="1">
      <protection locked="0"/>
    </xf>
    <xf numFmtId="193" fontId="89" fillId="0" borderId="18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6" xfId="0" applyFont="1" applyBorder="1" applyAlignment="1">
      <alignment horizontal="right" vertical="center"/>
    </xf>
    <xf numFmtId="0" fontId="90" fillId="0" borderId="17" xfId="0" applyFont="1" applyFill="1" applyBorder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Border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0" xfId="0" applyFont="1" applyAlignment="1"/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3" fontId="89" fillId="0" borderId="2" xfId="0" applyNumberFormat="1" applyFont="1" applyBorder="1" applyAlignment="1" applyProtection="1">
      <alignment vertical="center" wrapText="1"/>
      <protection locked="0"/>
    </xf>
    <xf numFmtId="193" fontId="89" fillId="0" borderId="14" xfId="0" applyNumberFormat="1" applyFont="1" applyBorder="1" applyAlignment="1" applyProtection="1">
      <alignment vertical="center" wrapText="1"/>
      <protection locked="0"/>
    </xf>
    <xf numFmtId="193" fontId="89" fillId="35" borderId="2" xfId="0" applyNumberFormat="1" applyFont="1" applyFill="1" applyBorder="1" applyAlignment="1">
      <alignment vertical="center" wrapText="1"/>
    </xf>
    <xf numFmtId="193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3" fontId="89" fillId="0" borderId="2" xfId="0" applyNumberFormat="1" applyFont="1" applyBorder="1" applyAlignment="1" applyProtection="1">
      <alignment horizontal="center" vertical="center" wrapText="1"/>
      <protection locked="0"/>
    </xf>
    <xf numFmtId="193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Border="1" applyAlignment="1">
      <alignment vertical="center" wrapText="1"/>
    </xf>
    <xf numFmtId="0" fontId="89" fillId="0" borderId="16" xfId="0" applyFont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3" fontId="89" fillId="35" borderId="2" xfId="0" applyNumberFormat="1" applyFont="1" applyFill="1" applyBorder="1"/>
    <xf numFmtId="0" fontId="89" fillId="0" borderId="2" xfId="0" applyFont="1" applyFill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3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3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7" xfId="0" applyFont="1" applyBorder="1" applyAlignment="1">
      <alignment vertical="center" wrapText="1"/>
    </xf>
    <xf numFmtId="193" fontId="89" fillId="35" borderId="17" xfId="0" applyNumberFormat="1" applyFont="1" applyFill="1" applyBorder="1" applyAlignment="1">
      <alignment vertical="center" wrapText="1"/>
    </xf>
    <xf numFmtId="193" fontId="89" fillId="35" borderId="18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89" fillId="0" borderId="44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5" xfId="0" applyFont="1" applyBorder="1"/>
    <xf numFmtId="0" fontId="89" fillId="0" borderId="6" xfId="0" applyFont="1" applyBorder="1" applyAlignment="1">
      <alignment vertical="center"/>
    </xf>
    <xf numFmtId="193" fontId="89" fillId="0" borderId="2" xfId="0" applyNumberFormat="1" applyFont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 wrapText="1"/>
    </xf>
    <xf numFmtId="193" fontId="89" fillId="0" borderId="14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3" fontId="89" fillId="35" borderId="2" xfId="0" applyNumberFormat="1" applyFont="1" applyFill="1" applyBorder="1" applyAlignment="1">
      <alignment horizontal="center" vertical="center"/>
    </xf>
    <xf numFmtId="193" fontId="89" fillId="35" borderId="2" xfId="0" applyNumberFormat="1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 applyAlignment="1">
      <alignment horizontal="center" vertical="center"/>
    </xf>
    <xf numFmtId="193" fontId="89" fillId="2" borderId="2" xfId="0" applyNumberFormat="1" applyFont="1" applyFill="1" applyBorder="1" applyAlignment="1" applyProtection="1">
      <alignment horizontal="center" vertical="center"/>
      <protection locked="0"/>
    </xf>
    <xf numFmtId="193" fontId="89" fillId="2" borderId="2" xfId="0" applyNumberFormat="1" applyFont="1" applyFill="1" applyBorder="1" applyAlignment="1">
      <alignment horizontal="center" vertical="center"/>
    </xf>
    <xf numFmtId="193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0" fillId="0" borderId="0" xfId="0" applyFont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/>
    <xf numFmtId="0" fontId="90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89" fillId="0" borderId="11" xfId="0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/>
    <xf numFmtId="193" fontId="89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3" fontId="90" fillId="35" borderId="2" xfId="0" applyNumberFormat="1" applyFont="1" applyFill="1" applyBorder="1" applyAlignment="1">
      <alignment vertical="center" wrapText="1"/>
    </xf>
    <xf numFmtId="193" fontId="90" fillId="35" borderId="14" xfId="0" applyNumberFormat="1" applyFont="1" applyFill="1" applyBorder="1" applyAlignment="1">
      <alignment vertical="center" wrapText="1"/>
    </xf>
    <xf numFmtId="0" fontId="4" fillId="0" borderId="0" xfId="0" applyFont="1" applyFill="1"/>
    <xf numFmtId="179" fontId="92" fillId="0" borderId="0" xfId="8" applyNumberFormat="1" applyFont="1" applyFill="1" applyBorder="1" applyAlignment="1" applyProtection="1">
      <alignment horizontal="left"/>
    </xf>
    <xf numFmtId="0" fontId="92" fillId="0" borderId="0" xfId="8" applyFont="1" applyFill="1" applyBorder="1" applyProtection="1"/>
    <xf numFmtId="0" fontId="92" fillId="0" borderId="0" xfId="8" applyFont="1" applyFill="1" applyBorder="1" applyAlignment="1" applyProtection="1"/>
    <xf numFmtId="193" fontId="3" fillId="0" borderId="2" xfId="0" applyNumberFormat="1" applyFont="1" applyBorder="1" applyAlignment="1" applyProtection="1">
      <alignment horizontal="right"/>
      <protection locked="0"/>
    </xf>
    <xf numFmtId="0" fontId="90" fillId="0" borderId="11" xfId="0" applyNumberFormat="1" applyFont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90" fillId="0" borderId="12" xfId="0" applyFont="1" applyBorder="1" applyAlignment="1">
      <alignment horizontal="center"/>
    </xf>
    <xf numFmtId="164" fontId="89" fillId="0" borderId="2" xfId="20956" applyNumberFormat="1" applyFont="1" applyBorder="1"/>
    <xf numFmtId="0" fontId="90" fillId="0" borderId="2" xfId="0" applyFont="1" applyBorder="1" applyAlignment="1">
      <alignment horizontal="center" vertical="center"/>
    </xf>
    <xf numFmtId="193" fontId="4" fillId="35" borderId="17" xfId="0" applyNumberFormat="1" applyFont="1" applyFill="1" applyBorder="1"/>
    <xf numFmtId="193" fontId="4" fillId="35" borderId="18" xfId="0" applyNumberFormat="1" applyFont="1" applyFill="1" applyBorder="1"/>
    <xf numFmtId="164" fontId="90" fillId="0" borderId="17" xfId="20956" applyNumberFormat="1" applyFont="1" applyBorder="1"/>
    <xf numFmtId="0" fontId="93" fillId="0" borderId="0" xfId="0" applyFont="1"/>
    <xf numFmtId="0" fontId="90" fillId="0" borderId="11" xfId="0" applyFont="1" applyBorder="1" applyAlignment="1">
      <alignment horizontal="left" vertical="center" wrapText="1"/>
    </xf>
    <xf numFmtId="0" fontId="90" fillId="0" borderId="12" xfId="0" applyFont="1" applyBorder="1" applyAlignment="1">
      <alignment horizontal="left" vertical="center" wrapText="1"/>
    </xf>
    <xf numFmtId="193" fontId="90" fillId="35" borderId="2" xfId="0" applyNumberFormat="1" applyFont="1" applyFill="1" applyBorder="1" applyAlignment="1">
      <alignment horizontal="right" vertical="center" wrapText="1"/>
    </xf>
    <xf numFmtId="193" fontId="90" fillId="35" borderId="14" xfId="0" applyNumberFormat="1" applyFont="1" applyFill="1" applyBorder="1" applyAlignment="1">
      <alignment horizontal="right" vertical="center" wrapText="1"/>
    </xf>
    <xf numFmtId="193" fontId="90" fillId="35" borderId="17" xfId="0" applyNumberFormat="1" applyFont="1" applyFill="1" applyBorder="1" applyAlignment="1">
      <alignment horizontal="right" vertical="center" wrapText="1"/>
    </xf>
    <xf numFmtId="193" fontId="90" fillId="35" borderId="18" xfId="0" applyNumberFormat="1" applyFont="1" applyFill="1" applyBorder="1" applyAlignment="1">
      <alignment horizontal="right" vertical="center" wrapText="1"/>
    </xf>
    <xf numFmtId="164" fontId="89" fillId="0" borderId="0" xfId="20956" applyNumberFormat="1" applyFont="1"/>
    <xf numFmtId="0" fontId="90" fillId="0" borderId="0" xfId="0" applyFont="1"/>
    <xf numFmtId="193" fontId="3" fillId="0" borderId="0" xfId="0" applyNumberFormat="1" applyFont="1"/>
    <xf numFmtId="0" fontId="3" fillId="0" borderId="0" xfId="0" applyFont="1" applyAlignment="1">
      <alignment horizontal="left" wrapText="1"/>
    </xf>
    <xf numFmtId="0" fontId="94" fillId="2" borderId="2" xfId="20955" applyFont="1" applyFill="1" applyBorder="1" applyAlignment="1" applyProtection="1">
      <alignment horizontal="center"/>
    </xf>
    <xf numFmtId="0" fontId="95" fillId="0" borderId="2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193" fontId="89" fillId="0" borderId="14" xfId="0" applyNumberFormat="1" applyFont="1" applyBorder="1" applyAlignment="1" applyProtection="1">
      <alignment horizontal="right" vertical="center" wrapText="1"/>
      <protection locked="0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tabSelected="1" zoomScale="130" zoomScaleNormal="130" workbookViewId="0"/>
  </sheetViews>
  <sheetFormatPr defaultRowHeight="15"/>
  <cols>
    <col min="1" max="1" width="9.7109375" style="34" bestFit="1" customWidth="1"/>
    <col min="2" max="2" width="128.7109375" style="29" bestFit="1" customWidth="1"/>
    <col min="3" max="3" width="39.42578125" customWidth="1"/>
  </cols>
  <sheetData>
    <row r="1" spans="1:3" s="1" customFormat="1" ht="15.75">
      <c r="A1" s="205" t="s">
        <v>16</v>
      </c>
      <c r="B1" s="53" t="s">
        <v>18</v>
      </c>
      <c r="C1" s="28"/>
    </row>
    <row r="2" spans="1:3" s="30" customFormat="1">
      <c r="A2" s="206">
        <v>20</v>
      </c>
      <c r="B2" s="31" t="s">
        <v>20</v>
      </c>
      <c r="C2" s="11"/>
    </row>
    <row r="3" spans="1:3" s="30" customFormat="1">
      <c r="A3" s="206">
        <v>21</v>
      </c>
      <c r="B3" s="31" t="s">
        <v>17</v>
      </c>
    </row>
    <row r="4" spans="1:3" s="30" customFormat="1">
      <c r="A4" s="206">
        <v>22</v>
      </c>
      <c r="B4" s="31" t="s">
        <v>19</v>
      </c>
    </row>
    <row r="5" spans="1:3" s="30" customFormat="1">
      <c r="A5" s="206">
        <v>23</v>
      </c>
      <c r="B5" s="31" t="s">
        <v>21</v>
      </c>
    </row>
    <row r="6" spans="1:3" s="30" customFormat="1">
      <c r="A6" s="206">
        <v>24</v>
      </c>
      <c r="B6" s="31" t="s">
        <v>22</v>
      </c>
      <c r="C6" s="2"/>
    </row>
    <row r="7" spans="1:3" s="30" customFormat="1">
      <c r="A7" s="206">
        <v>25</v>
      </c>
      <c r="B7" s="31" t="s">
        <v>23</v>
      </c>
    </row>
    <row r="8" spans="1:3" s="30" customFormat="1">
      <c r="A8" s="206">
        <v>26</v>
      </c>
      <c r="B8" s="31" t="s">
        <v>131</v>
      </c>
    </row>
    <row r="9" spans="1:3" s="30" customFormat="1">
      <c r="A9" s="206">
        <v>27</v>
      </c>
      <c r="B9" s="31" t="s">
        <v>24</v>
      </c>
    </row>
    <row r="10" spans="1:3" s="1" customFormat="1">
      <c r="A10" s="35"/>
      <c r="B10" s="29"/>
      <c r="C10" s="28"/>
    </row>
    <row r="11" spans="1:3" s="1" customFormat="1" ht="30">
      <c r="A11" s="35"/>
      <c r="B11" s="178" t="s">
        <v>150</v>
      </c>
      <c r="C11" s="28"/>
    </row>
    <row r="14" spans="1:3">
      <c r="B14" s="10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U42"/>
  <sheetViews>
    <sheetView showGridLines="0"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6" sqref="B6:B8"/>
    </sheetView>
  </sheetViews>
  <sheetFormatPr defaultColWidth="9.140625" defaultRowHeight="12.75"/>
  <cols>
    <col min="1" max="1" width="10.5703125" style="2" bestFit="1" customWidth="1"/>
    <col min="2" max="2" width="28" style="2" customWidth="1"/>
    <col min="3" max="3" width="29.7109375" style="2" customWidth="1"/>
    <col min="4" max="4" width="38.5703125" style="2" customWidth="1"/>
    <col min="5" max="5" width="29.5703125" style="2" customWidth="1"/>
    <col min="6" max="6" width="13.28515625" style="2" customWidth="1"/>
    <col min="7" max="7" width="23" style="2" customWidth="1"/>
    <col min="8" max="8" width="12" style="2" customWidth="1"/>
    <col min="9" max="9" width="11.5703125" style="2" customWidth="1"/>
    <col min="10" max="10" width="12" style="2" customWidth="1"/>
    <col min="11" max="11" width="11.5703125" style="2" customWidth="1"/>
    <col min="12" max="12" width="13.7109375" style="2" customWidth="1"/>
    <col min="13" max="14" width="12.85546875" style="2" customWidth="1"/>
    <col min="15" max="15" width="10.28515625" style="2" customWidth="1"/>
    <col min="16" max="16" width="12.7109375" style="2" customWidth="1"/>
    <col min="17" max="17" width="10.7109375" style="2" customWidth="1"/>
    <col min="18" max="18" width="12" style="2" customWidth="1"/>
    <col min="19" max="19" width="11.5703125" style="2" customWidth="1"/>
    <col min="20" max="20" width="13.7109375" style="2" customWidth="1"/>
    <col min="21" max="16384" width="9.140625" style="2"/>
  </cols>
  <sheetData>
    <row r="1" spans="1:21" ht="15">
      <c r="A1" s="183" t="s">
        <v>25</v>
      </c>
      <c r="B1" s="181" t="s">
        <v>151</v>
      </c>
      <c r="E1" s="203"/>
    </row>
    <row r="2" spans="1:21" s="4" customFormat="1" ht="15.75" customHeight="1">
      <c r="A2" s="184" t="s">
        <v>26</v>
      </c>
      <c r="B2" s="182">
        <v>44561</v>
      </c>
    </row>
    <row r="3" spans="1:21">
      <c r="A3" s="20"/>
      <c r="B3" s="181"/>
      <c r="C3" s="11"/>
      <c r="D3" s="11"/>
      <c r="E3" s="5"/>
      <c r="F3" s="6"/>
    </row>
    <row r="4" spans="1:21" ht="13.5" thickBot="1">
      <c r="A4" s="36" t="s">
        <v>147</v>
      </c>
      <c r="B4" s="207" t="s">
        <v>20</v>
      </c>
      <c r="C4" s="208"/>
      <c r="D4" s="11"/>
      <c r="E4" s="5"/>
      <c r="F4" s="6"/>
    </row>
    <row r="5" spans="1:21">
      <c r="A5" s="37"/>
      <c r="B5" s="38" t="s">
        <v>0</v>
      </c>
      <c r="C5" s="23" t="s">
        <v>1</v>
      </c>
      <c r="D5" s="24" t="s">
        <v>2</v>
      </c>
      <c r="E5" s="15" t="s">
        <v>3</v>
      </c>
      <c r="F5" s="15" t="s">
        <v>4</v>
      </c>
      <c r="G5" s="211" t="s">
        <v>5</v>
      </c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2"/>
    </row>
    <row r="6" spans="1:21" ht="16.899999999999999" customHeight="1">
      <c r="A6" s="209"/>
      <c r="B6" s="213" t="s">
        <v>62</v>
      </c>
      <c r="C6" s="214" t="s">
        <v>63</v>
      </c>
      <c r="D6" s="214" t="s">
        <v>64</v>
      </c>
      <c r="E6" s="214" t="s">
        <v>65</v>
      </c>
      <c r="F6" s="214" t="s">
        <v>66</v>
      </c>
      <c r="G6" s="217" t="s">
        <v>67</v>
      </c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9"/>
    </row>
    <row r="7" spans="1:21" ht="14.45" customHeight="1">
      <c r="A7" s="209"/>
      <c r="B7" s="213"/>
      <c r="C7" s="215"/>
      <c r="D7" s="215"/>
      <c r="E7" s="215"/>
      <c r="F7" s="215"/>
      <c r="G7" s="17">
        <v>1</v>
      </c>
      <c r="H7" s="54">
        <v>2</v>
      </c>
      <c r="I7" s="54">
        <v>3</v>
      </c>
      <c r="J7" s="54">
        <v>4</v>
      </c>
      <c r="K7" s="54">
        <v>5</v>
      </c>
      <c r="L7" s="54">
        <v>6.1</v>
      </c>
      <c r="M7" s="54">
        <v>6.2</v>
      </c>
      <c r="N7" s="54">
        <v>6</v>
      </c>
      <c r="O7" s="54">
        <v>7</v>
      </c>
      <c r="P7" s="54">
        <v>8</v>
      </c>
      <c r="Q7" s="54">
        <v>9</v>
      </c>
      <c r="R7" s="54">
        <v>10</v>
      </c>
      <c r="S7" s="54">
        <v>11</v>
      </c>
      <c r="T7" s="55">
        <v>12</v>
      </c>
    </row>
    <row r="8" spans="1:21" ht="94.5">
      <c r="A8" s="209"/>
      <c r="B8" s="213"/>
      <c r="C8" s="216"/>
      <c r="D8" s="216"/>
      <c r="E8" s="216"/>
      <c r="F8" s="216"/>
      <c r="G8" s="165" t="s">
        <v>68</v>
      </c>
      <c r="H8" s="166" t="s">
        <v>69</v>
      </c>
      <c r="I8" s="166" t="s">
        <v>70</v>
      </c>
      <c r="J8" s="166" t="s">
        <v>71</v>
      </c>
      <c r="K8" s="166" t="s">
        <v>72</v>
      </c>
      <c r="L8" s="64" t="s">
        <v>73</v>
      </c>
      <c r="M8" s="166" t="s">
        <v>74</v>
      </c>
      <c r="N8" s="166" t="s">
        <v>75</v>
      </c>
      <c r="O8" s="16" t="s">
        <v>76</v>
      </c>
      <c r="P8" s="16" t="s">
        <v>77</v>
      </c>
      <c r="Q8" s="166" t="s">
        <v>78</v>
      </c>
      <c r="R8" s="166" t="s">
        <v>79</v>
      </c>
      <c r="S8" s="166" t="s">
        <v>80</v>
      </c>
      <c r="T8" s="166" t="s">
        <v>81</v>
      </c>
    </row>
    <row r="9" spans="1:21">
      <c r="A9" s="42"/>
      <c r="B9" s="43" t="s">
        <v>152</v>
      </c>
      <c r="C9" s="44">
        <v>52038000</v>
      </c>
      <c r="D9" s="44">
        <v>52038000</v>
      </c>
      <c r="E9" s="44">
        <v>52039375.330332994</v>
      </c>
      <c r="F9" s="50"/>
      <c r="G9" s="44">
        <v>2973609.72</v>
      </c>
      <c r="H9" s="44">
        <v>37676927.189999998</v>
      </c>
      <c r="I9" s="44">
        <v>11384405.330332998</v>
      </c>
      <c r="J9" s="44"/>
      <c r="K9" s="44"/>
      <c r="L9" s="44"/>
      <c r="M9" s="44"/>
      <c r="N9" s="44"/>
      <c r="O9" s="44">
        <v>4433.09</v>
      </c>
      <c r="P9" s="44"/>
      <c r="Q9" s="44"/>
      <c r="R9" s="44"/>
      <c r="S9" s="44"/>
      <c r="T9" s="39">
        <f>SUM(G9:K9,N9:S9)</f>
        <v>52039375.330332994</v>
      </c>
      <c r="U9" s="203"/>
    </row>
    <row r="10" spans="1:21">
      <c r="A10" s="42"/>
      <c r="B10" s="46" t="s">
        <v>153</v>
      </c>
      <c r="C10" s="44">
        <v>8745000</v>
      </c>
      <c r="D10" s="44">
        <v>8745000</v>
      </c>
      <c r="E10" s="44">
        <v>8748126.1899999995</v>
      </c>
      <c r="F10" s="50"/>
      <c r="G10" s="44"/>
      <c r="H10" s="44"/>
      <c r="I10" s="44"/>
      <c r="J10" s="44"/>
      <c r="K10" s="44"/>
      <c r="L10" s="44">
        <v>8673255.0099999998</v>
      </c>
      <c r="M10" s="44">
        <v>0</v>
      </c>
      <c r="N10" s="44">
        <v>8673255.0099999998</v>
      </c>
      <c r="O10" s="44">
        <v>74871.180000000008</v>
      </c>
      <c r="P10" s="44"/>
      <c r="Q10" s="44"/>
      <c r="R10" s="44"/>
      <c r="S10" s="44"/>
      <c r="T10" s="39">
        <f>SUM(G10:K10,N10:S10)</f>
        <v>8748126.1899999995</v>
      </c>
      <c r="U10" s="203"/>
    </row>
    <row r="11" spans="1:21" ht="25.5">
      <c r="A11" s="42"/>
      <c r="B11" s="43" t="s">
        <v>159</v>
      </c>
      <c r="C11" s="44">
        <v>38427000</v>
      </c>
      <c r="D11" s="44">
        <v>38427000</v>
      </c>
      <c r="E11" s="47">
        <v>38427470.149999999</v>
      </c>
      <c r="F11" s="50"/>
      <c r="G11" s="44"/>
      <c r="H11" s="44">
        <v>38427470.149999999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39">
        <f t="shared" ref="T11:T15" si="0">SUM(G11:K11,N11:S11)</f>
        <v>38427470.149999999</v>
      </c>
      <c r="U11" s="203"/>
    </row>
    <row r="12" spans="1:21">
      <c r="A12" s="42"/>
      <c r="B12" s="43" t="s">
        <v>155</v>
      </c>
      <c r="C12" s="44">
        <v>260026000</v>
      </c>
      <c r="D12" s="44">
        <v>260026000</v>
      </c>
      <c r="E12" s="47">
        <v>249796080.23067284</v>
      </c>
      <c r="F12" s="50">
        <v>1</v>
      </c>
      <c r="G12" s="44"/>
      <c r="H12" s="44"/>
      <c r="I12" s="44"/>
      <c r="J12" s="44"/>
      <c r="K12" s="44">
        <v>20211172.790621206</v>
      </c>
      <c r="L12" s="44">
        <v>239163608.60812801</v>
      </c>
      <c r="M12" s="44">
        <f>-9555690.361928-1423935-404223.455812424</f>
        <v>-11383848.817740424</v>
      </c>
      <c r="N12" s="44">
        <f>K12+L12+M12</f>
        <v>247990932.58100882</v>
      </c>
      <c r="O12" s="44">
        <f>1553105.26+252042.389664</f>
        <v>1805147.6496639999</v>
      </c>
      <c r="P12" s="44"/>
      <c r="Q12" s="44"/>
      <c r="R12" s="44"/>
      <c r="S12" s="44"/>
      <c r="T12" s="39">
        <f>SUM(N12:S12)</f>
        <v>249796080.23067284</v>
      </c>
      <c r="U12" s="203"/>
    </row>
    <row r="13" spans="1:21">
      <c r="A13" s="42"/>
      <c r="B13" s="48" t="s">
        <v>154</v>
      </c>
      <c r="C13" s="44">
        <v>14459000</v>
      </c>
      <c r="D13" s="44">
        <v>14459000</v>
      </c>
      <c r="E13" s="47">
        <v>14951564.77134422</v>
      </c>
      <c r="F13" s="50">
        <v>2</v>
      </c>
      <c r="G13" s="44"/>
      <c r="H13" s="44"/>
      <c r="I13" s="44"/>
      <c r="J13" s="44"/>
      <c r="K13" s="44">
        <v>14813321.512057718</v>
      </c>
      <c r="L13" s="44"/>
      <c r="M13" s="44">
        <v>-131174.14682549762</v>
      </c>
      <c r="N13" s="44">
        <f>K13+L13+M13</f>
        <v>14682147.36523222</v>
      </c>
      <c r="O13" s="44">
        <v>269417.406112</v>
      </c>
      <c r="P13" s="44"/>
      <c r="Q13" s="44"/>
      <c r="R13" s="44"/>
      <c r="S13" s="44"/>
      <c r="T13" s="39">
        <f>SUM(N13:S13)</f>
        <v>14951564.77134422</v>
      </c>
      <c r="U13" s="203"/>
    </row>
    <row r="14" spans="1:21" ht="25.5">
      <c r="A14" s="42"/>
      <c r="B14" s="43" t="s">
        <v>163</v>
      </c>
      <c r="C14" s="44">
        <v>8073000</v>
      </c>
      <c r="D14" s="44">
        <v>8073000</v>
      </c>
      <c r="E14" s="47">
        <v>7914683.459999999</v>
      </c>
      <c r="F14" s="50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>
        <v>7914683.459999999</v>
      </c>
      <c r="S14" s="44"/>
      <c r="T14" s="39">
        <f t="shared" si="0"/>
        <v>7914683.459999999</v>
      </c>
      <c r="U14" s="203"/>
    </row>
    <row r="15" spans="1:21">
      <c r="A15" s="42"/>
      <c r="B15" s="43" t="s">
        <v>156</v>
      </c>
      <c r="C15" s="44">
        <v>4250000</v>
      </c>
      <c r="D15" s="44">
        <v>4250000</v>
      </c>
      <c r="E15" s="47">
        <v>4846439.4079234703</v>
      </c>
      <c r="F15" s="50"/>
      <c r="G15" s="44"/>
      <c r="H15" s="44"/>
      <c r="I15" s="44"/>
      <c r="J15" s="44"/>
      <c r="K15" s="44"/>
      <c r="L15" s="44"/>
      <c r="M15" s="44"/>
      <c r="N15" s="44"/>
      <c r="O15" s="44"/>
      <c r="P15" s="44">
        <v>735525.39</v>
      </c>
      <c r="Q15" s="44"/>
      <c r="R15" s="44"/>
      <c r="S15" s="44">
        <v>4110914.0179234701</v>
      </c>
      <c r="T15" s="39">
        <f t="shared" si="0"/>
        <v>4846439.4079234703</v>
      </c>
      <c r="U15" s="203"/>
    </row>
    <row r="16" spans="1:21" ht="13.5" thickBot="1">
      <c r="A16" s="14"/>
      <c r="B16" s="32" t="s">
        <v>82</v>
      </c>
      <c r="C16" s="40">
        <f>SUM(C9:C15)</f>
        <v>386018000</v>
      </c>
      <c r="D16" s="40">
        <f>SUM(D9:D15)</f>
        <v>386018000</v>
      </c>
      <c r="E16" s="40">
        <f>SUM(E9:E15)</f>
        <v>376723739.54027355</v>
      </c>
      <c r="F16" s="40"/>
      <c r="G16" s="40">
        <f t="shared" ref="G16:T16" si="1">SUM(G9:G15)</f>
        <v>2973609.72</v>
      </c>
      <c r="H16" s="40">
        <f t="shared" si="1"/>
        <v>76104397.340000004</v>
      </c>
      <c r="I16" s="40">
        <f t="shared" si="1"/>
        <v>11384405.330332998</v>
      </c>
      <c r="J16" s="40">
        <f t="shared" si="1"/>
        <v>0</v>
      </c>
      <c r="K16" s="40">
        <f t="shared" si="1"/>
        <v>35024494.302678928</v>
      </c>
      <c r="L16" s="40">
        <f t="shared" si="1"/>
        <v>247836863.618128</v>
      </c>
      <c r="M16" s="40">
        <f t="shared" si="1"/>
        <v>-11515022.964565922</v>
      </c>
      <c r="N16" s="40">
        <f t="shared" si="1"/>
        <v>271346334.95624101</v>
      </c>
      <c r="O16" s="40">
        <f t="shared" si="1"/>
        <v>2153869.325776</v>
      </c>
      <c r="P16" s="40">
        <f t="shared" si="1"/>
        <v>735525.39</v>
      </c>
      <c r="Q16" s="40">
        <f t="shared" si="1"/>
        <v>0</v>
      </c>
      <c r="R16" s="40">
        <f t="shared" si="1"/>
        <v>7914683.459999999</v>
      </c>
      <c r="S16" s="40">
        <f t="shared" si="1"/>
        <v>4110914.0179234701</v>
      </c>
      <c r="T16" s="41">
        <f t="shared" si="1"/>
        <v>376723739.54027355</v>
      </c>
      <c r="U16" s="203"/>
    </row>
    <row r="17" spans="1:18">
      <c r="A17" s="13"/>
      <c r="B17" s="15" t="s">
        <v>0</v>
      </c>
      <c r="C17" s="23" t="s">
        <v>1</v>
      </c>
      <c r="D17" s="24" t="s">
        <v>2</v>
      </c>
      <c r="E17" s="15" t="s">
        <v>3</v>
      </c>
      <c r="F17" s="15" t="s">
        <v>4</v>
      </c>
      <c r="G17" s="211" t="s">
        <v>5</v>
      </c>
      <c r="H17" s="211"/>
      <c r="I17" s="211"/>
      <c r="J17" s="211"/>
      <c r="K17" s="211"/>
      <c r="L17" s="211"/>
      <c r="M17" s="211"/>
      <c r="N17" s="211"/>
      <c r="O17" s="211"/>
      <c r="P17" s="212"/>
    </row>
    <row r="18" spans="1:18" ht="14.45" customHeight="1">
      <c r="A18" s="210"/>
      <c r="B18" s="220" t="s">
        <v>83</v>
      </c>
      <c r="C18" s="223" t="s">
        <v>63</v>
      </c>
      <c r="D18" s="223" t="s">
        <v>64</v>
      </c>
      <c r="E18" s="223" t="s">
        <v>84</v>
      </c>
      <c r="F18" s="214" t="s">
        <v>66</v>
      </c>
      <c r="G18" s="224" t="s">
        <v>67</v>
      </c>
      <c r="H18" s="224"/>
      <c r="I18" s="224"/>
      <c r="J18" s="224"/>
      <c r="K18" s="224"/>
      <c r="L18" s="224"/>
      <c r="M18" s="224"/>
      <c r="N18" s="224"/>
      <c r="O18" s="224"/>
      <c r="P18" s="225"/>
    </row>
    <row r="19" spans="1:18" ht="14.45" customHeight="1">
      <c r="A19" s="210"/>
      <c r="B19" s="221"/>
      <c r="C19" s="223"/>
      <c r="D19" s="223"/>
      <c r="E19" s="223"/>
      <c r="F19" s="215"/>
      <c r="G19" s="18">
        <v>13</v>
      </c>
      <c r="H19" s="19">
        <v>14</v>
      </c>
      <c r="I19" s="19">
        <v>15</v>
      </c>
      <c r="J19" s="19">
        <v>16</v>
      </c>
      <c r="K19" s="19">
        <v>17</v>
      </c>
      <c r="L19" s="19">
        <v>18</v>
      </c>
      <c r="M19" s="19">
        <v>19</v>
      </c>
      <c r="N19" s="19">
        <v>20</v>
      </c>
      <c r="O19" s="19">
        <v>21</v>
      </c>
      <c r="P19" s="27">
        <v>22</v>
      </c>
    </row>
    <row r="20" spans="1:18" ht="100.15" customHeight="1">
      <c r="A20" s="210"/>
      <c r="B20" s="222"/>
      <c r="C20" s="223"/>
      <c r="D20" s="223"/>
      <c r="E20" s="223"/>
      <c r="F20" s="216"/>
      <c r="G20" s="165" t="s">
        <v>85</v>
      </c>
      <c r="H20" s="166" t="s">
        <v>86</v>
      </c>
      <c r="I20" s="166" t="s">
        <v>87</v>
      </c>
      <c r="J20" s="166" t="s">
        <v>88</v>
      </c>
      <c r="K20" s="166" t="s">
        <v>89</v>
      </c>
      <c r="L20" s="166" t="s">
        <v>90</v>
      </c>
      <c r="M20" s="16" t="s">
        <v>91</v>
      </c>
      <c r="N20" s="16" t="s">
        <v>92</v>
      </c>
      <c r="O20" s="16" t="s">
        <v>93</v>
      </c>
      <c r="P20" s="25" t="s">
        <v>94</v>
      </c>
    </row>
    <row r="21" spans="1:18">
      <c r="A21" s="8"/>
      <c r="B21" s="21" t="s">
        <v>168</v>
      </c>
      <c r="C21" s="50">
        <v>90982000</v>
      </c>
      <c r="D21" s="185">
        <v>90982000</v>
      </c>
      <c r="E21" s="45">
        <v>90982237.280000001</v>
      </c>
      <c r="F21" s="185"/>
      <c r="G21" s="45">
        <v>90628699.900000006</v>
      </c>
      <c r="H21" s="45"/>
      <c r="I21" s="45"/>
      <c r="J21" s="45"/>
      <c r="K21" s="45"/>
      <c r="L21" s="45"/>
      <c r="M21" s="45">
        <v>353537.39</v>
      </c>
      <c r="N21" s="45"/>
      <c r="O21" s="45"/>
      <c r="P21" s="49">
        <f t="shared" ref="P21:P25" si="2">SUM(G21:O21)</f>
        <v>90982237.290000007</v>
      </c>
      <c r="Q21" s="203"/>
    </row>
    <row r="22" spans="1:18">
      <c r="A22" s="8"/>
      <c r="B22" s="21" t="s">
        <v>169</v>
      </c>
      <c r="C22" s="50">
        <v>105234000</v>
      </c>
      <c r="D22" s="185">
        <v>105234000</v>
      </c>
      <c r="E22" s="45">
        <v>105233491.02000032</v>
      </c>
      <c r="F22" s="185"/>
      <c r="G22" s="45"/>
      <c r="H22" s="45">
        <v>54032352.559999906</v>
      </c>
      <c r="I22" s="45"/>
      <c r="J22" s="45">
        <v>50742702.219999999</v>
      </c>
      <c r="K22" s="45"/>
      <c r="L22" s="45"/>
      <c r="M22" s="45">
        <v>458436.24000000017</v>
      </c>
      <c r="N22" s="45"/>
      <c r="O22" s="45"/>
      <c r="P22" s="49">
        <f t="shared" si="2"/>
        <v>105233491.01999991</v>
      </c>
      <c r="Q22" s="203"/>
    </row>
    <row r="23" spans="1:18">
      <c r="A23" s="8"/>
      <c r="B23" s="21" t="s">
        <v>160</v>
      </c>
      <c r="C23" s="50">
        <v>73782000</v>
      </c>
      <c r="D23" s="185">
        <v>73782000</v>
      </c>
      <c r="E23" s="45">
        <v>73781259.379999995</v>
      </c>
      <c r="F23" s="185"/>
      <c r="G23" s="45"/>
      <c r="H23" s="45"/>
      <c r="I23" s="45"/>
      <c r="J23" s="45"/>
      <c r="K23" s="45"/>
      <c r="L23" s="45">
        <v>73641566.939999998</v>
      </c>
      <c r="M23" s="45">
        <v>139692.44</v>
      </c>
      <c r="N23" s="45"/>
      <c r="O23" s="45"/>
      <c r="P23" s="49">
        <f t="shared" si="2"/>
        <v>73781259.379999995</v>
      </c>
      <c r="Q23" s="203"/>
    </row>
    <row r="24" spans="1:18">
      <c r="A24" s="8"/>
      <c r="B24" s="9" t="s">
        <v>161</v>
      </c>
      <c r="C24" s="50">
        <v>1002000</v>
      </c>
      <c r="D24" s="185">
        <v>1002000</v>
      </c>
      <c r="E24" s="45">
        <v>0</v>
      </c>
      <c r="F24" s="185"/>
      <c r="G24" s="45"/>
      <c r="H24" s="45"/>
      <c r="I24" s="45"/>
      <c r="J24" s="45"/>
      <c r="K24" s="45"/>
      <c r="L24" s="45"/>
      <c r="M24" s="45"/>
      <c r="N24" s="45"/>
      <c r="O24" s="45"/>
      <c r="P24" s="49">
        <f t="shared" si="2"/>
        <v>0</v>
      </c>
      <c r="Q24" s="203"/>
    </row>
    <row r="25" spans="1:18">
      <c r="A25" s="8"/>
      <c r="B25" s="9" t="s">
        <v>157</v>
      </c>
      <c r="C25" s="50">
        <v>10587000</v>
      </c>
      <c r="D25" s="185">
        <v>10587000</v>
      </c>
      <c r="E25" s="45">
        <v>12123720.509399999</v>
      </c>
      <c r="F25" s="45"/>
      <c r="G25" s="45"/>
      <c r="H25" s="45"/>
      <c r="I25" s="45"/>
      <c r="J25" s="45"/>
      <c r="K25" s="45"/>
      <c r="L25" s="45"/>
      <c r="M25" s="45"/>
      <c r="N25" s="45">
        <v>12123720.509399999</v>
      </c>
      <c r="O25" s="45"/>
      <c r="P25" s="49">
        <f t="shared" si="2"/>
        <v>12123720.509399999</v>
      </c>
      <c r="Q25" s="203"/>
    </row>
    <row r="26" spans="1:18" ht="13.5" thickBot="1">
      <c r="A26" s="14"/>
      <c r="B26" s="33" t="s">
        <v>95</v>
      </c>
      <c r="C26" s="40">
        <f>SUM(C21:C25)</f>
        <v>281587000</v>
      </c>
      <c r="D26" s="40">
        <f>SUM(D21:D25)</f>
        <v>281587000</v>
      </c>
      <c r="E26" s="40">
        <f>SUM(E21:E25)</f>
        <v>282120708.18940032</v>
      </c>
      <c r="F26" s="40"/>
      <c r="G26" s="40">
        <f t="shared" ref="G26:P26" si="3">SUM(G21:G25)</f>
        <v>90628699.900000006</v>
      </c>
      <c r="H26" s="40">
        <f t="shared" si="3"/>
        <v>54032352.559999906</v>
      </c>
      <c r="I26" s="40">
        <f t="shared" si="3"/>
        <v>0</v>
      </c>
      <c r="J26" s="40">
        <f t="shared" si="3"/>
        <v>50742702.219999999</v>
      </c>
      <c r="K26" s="40">
        <f t="shared" si="3"/>
        <v>0</v>
      </c>
      <c r="L26" s="40">
        <f t="shared" si="3"/>
        <v>73641566.939999998</v>
      </c>
      <c r="M26" s="40">
        <f t="shared" si="3"/>
        <v>951666.07000000007</v>
      </c>
      <c r="N26" s="40">
        <f t="shared" si="3"/>
        <v>12123720.509399999</v>
      </c>
      <c r="O26" s="40">
        <f t="shared" si="3"/>
        <v>0</v>
      </c>
      <c r="P26" s="41">
        <f t="shared" si="3"/>
        <v>282120708.19939995</v>
      </c>
      <c r="Q26" s="203"/>
    </row>
    <row r="27" spans="1:18">
      <c r="A27" s="13"/>
      <c r="B27" s="15" t="s">
        <v>0</v>
      </c>
      <c r="C27" s="23" t="s">
        <v>1</v>
      </c>
      <c r="D27" s="24" t="s">
        <v>2</v>
      </c>
      <c r="E27" s="15" t="s">
        <v>3</v>
      </c>
      <c r="F27" s="15" t="s">
        <v>4</v>
      </c>
      <c r="G27" s="211" t="s">
        <v>5</v>
      </c>
      <c r="H27" s="211"/>
      <c r="I27" s="211"/>
      <c r="J27" s="211"/>
      <c r="K27" s="211"/>
      <c r="L27" s="211"/>
      <c r="M27" s="211"/>
      <c r="N27" s="212"/>
    </row>
    <row r="28" spans="1:18" ht="40.15" customHeight="1">
      <c r="A28" s="210"/>
      <c r="B28" s="220" t="s">
        <v>96</v>
      </c>
      <c r="C28" s="223" t="s">
        <v>63</v>
      </c>
      <c r="D28" s="223" t="s">
        <v>64</v>
      </c>
      <c r="E28" s="214" t="s">
        <v>84</v>
      </c>
      <c r="F28" s="223" t="s">
        <v>66</v>
      </c>
      <c r="G28" s="226" t="s">
        <v>67</v>
      </c>
      <c r="H28" s="227"/>
      <c r="I28" s="227"/>
      <c r="J28" s="227"/>
      <c r="K28" s="227"/>
      <c r="L28" s="227"/>
      <c r="M28" s="227"/>
      <c r="N28" s="228"/>
    </row>
    <row r="29" spans="1:18" ht="13.9" customHeight="1">
      <c r="A29" s="210"/>
      <c r="B29" s="221"/>
      <c r="C29" s="223"/>
      <c r="D29" s="223"/>
      <c r="E29" s="215"/>
      <c r="F29" s="223"/>
      <c r="G29" s="7">
        <v>23</v>
      </c>
      <c r="H29" s="7">
        <v>24</v>
      </c>
      <c r="I29" s="7">
        <v>25</v>
      </c>
      <c r="J29" s="7">
        <v>26</v>
      </c>
      <c r="K29" s="7">
        <v>27</v>
      </c>
      <c r="L29" s="7">
        <v>28</v>
      </c>
      <c r="M29" s="7">
        <v>29</v>
      </c>
      <c r="N29" s="26">
        <v>30</v>
      </c>
      <c r="P29" s="20"/>
      <c r="Q29" s="20"/>
      <c r="R29" s="20"/>
    </row>
    <row r="30" spans="1:18" ht="102" customHeight="1">
      <c r="A30" s="210"/>
      <c r="B30" s="222"/>
      <c r="C30" s="223"/>
      <c r="D30" s="223"/>
      <c r="E30" s="216"/>
      <c r="F30" s="223"/>
      <c r="G30" s="166" t="s">
        <v>97</v>
      </c>
      <c r="H30" s="166" t="s">
        <v>98</v>
      </c>
      <c r="I30" s="166" t="s">
        <v>99</v>
      </c>
      <c r="J30" s="166" t="s">
        <v>100</v>
      </c>
      <c r="K30" s="166" t="s">
        <v>101</v>
      </c>
      <c r="L30" s="166" t="s">
        <v>102</v>
      </c>
      <c r="M30" s="166" t="s">
        <v>103</v>
      </c>
      <c r="N30" s="166" t="s">
        <v>137</v>
      </c>
      <c r="P30" s="20"/>
      <c r="Q30" s="20"/>
      <c r="R30" s="20"/>
    </row>
    <row r="31" spans="1:18">
      <c r="A31" s="8"/>
      <c r="B31" s="22" t="s">
        <v>158</v>
      </c>
      <c r="C31" s="51">
        <v>69162000</v>
      </c>
      <c r="D31" s="52">
        <v>69162000</v>
      </c>
      <c r="E31" s="52">
        <v>69161600</v>
      </c>
      <c r="F31" s="52"/>
      <c r="G31" s="45">
        <v>69161600</v>
      </c>
      <c r="H31" s="45"/>
      <c r="I31" s="45"/>
      <c r="J31" s="45"/>
      <c r="K31" s="45"/>
      <c r="L31" s="45"/>
      <c r="M31" s="45"/>
      <c r="N31" s="49">
        <f t="shared" ref="N31:N33" si="4">SUM(G31:M31)</f>
        <v>69161600</v>
      </c>
      <c r="O31" s="203"/>
    </row>
    <row r="32" spans="1:18">
      <c r="A32" s="8"/>
      <c r="B32" s="22" t="s">
        <v>170</v>
      </c>
      <c r="C32" s="51">
        <v>-490000</v>
      </c>
      <c r="D32" s="52">
        <v>-490000</v>
      </c>
      <c r="E32" s="52">
        <v>0</v>
      </c>
      <c r="F32" s="52">
        <v>3</v>
      </c>
      <c r="G32" s="45"/>
      <c r="H32" s="45"/>
      <c r="I32" s="45"/>
      <c r="J32" s="45"/>
      <c r="K32" s="45"/>
      <c r="L32" s="45"/>
      <c r="M32" s="45"/>
      <c r="N32" s="49">
        <f t="shared" si="4"/>
        <v>0</v>
      </c>
      <c r="O32" s="203"/>
    </row>
    <row r="33" spans="1:16">
      <c r="A33" s="8"/>
      <c r="B33" s="3" t="s">
        <v>162</v>
      </c>
      <c r="C33" s="50">
        <v>35759000</v>
      </c>
      <c r="D33" s="45">
        <v>35759000</v>
      </c>
      <c r="E33" s="45">
        <v>25441431.328289483</v>
      </c>
      <c r="F33" s="45">
        <v>4</v>
      </c>
      <c r="G33" s="45"/>
      <c r="H33" s="45"/>
      <c r="I33" s="45"/>
      <c r="J33" s="45"/>
      <c r="K33" s="45"/>
      <c r="L33" s="45">
        <v>25441431.328289483</v>
      </c>
      <c r="M33" s="45"/>
      <c r="N33" s="49">
        <f t="shared" si="4"/>
        <v>25441431.328289483</v>
      </c>
      <c r="O33" s="203"/>
    </row>
    <row r="34" spans="1:16" ht="13.5" thickBot="1">
      <c r="A34" s="14"/>
      <c r="B34" s="177" t="s">
        <v>104</v>
      </c>
      <c r="C34" s="40">
        <f>SUM(C31:C33)</f>
        <v>104431000</v>
      </c>
      <c r="D34" s="40">
        <f>SUM(D31:D33)</f>
        <v>104431000</v>
      </c>
      <c r="E34" s="40">
        <f>SUM(E31:E33)</f>
        <v>94603031.328289479</v>
      </c>
      <c r="F34" s="40"/>
      <c r="G34" s="40">
        <f t="shared" ref="G34:N34" si="5">SUM(G31:G33)</f>
        <v>69161600</v>
      </c>
      <c r="H34" s="40">
        <f t="shared" si="5"/>
        <v>0</v>
      </c>
      <c r="I34" s="40">
        <f t="shared" si="5"/>
        <v>0</v>
      </c>
      <c r="J34" s="40">
        <f t="shared" si="5"/>
        <v>0</v>
      </c>
      <c r="K34" s="40">
        <f t="shared" si="5"/>
        <v>0</v>
      </c>
      <c r="L34" s="40">
        <f t="shared" si="5"/>
        <v>25441431.328289483</v>
      </c>
      <c r="M34" s="40">
        <f t="shared" si="5"/>
        <v>0</v>
      </c>
      <c r="N34" s="41">
        <f t="shared" si="5"/>
        <v>94603031.328289479</v>
      </c>
      <c r="O34" s="203"/>
    </row>
    <row r="36" spans="1:16" s="5" customFormat="1" ht="89.25">
      <c r="B36" s="204" t="s">
        <v>164</v>
      </c>
    </row>
    <row r="37" spans="1:16" s="5" customFormat="1"/>
    <row r="38" spans="1:16" ht="76.5">
      <c r="B38" s="5" t="s">
        <v>165</v>
      </c>
    </row>
    <row r="40" spans="1:16">
      <c r="B40" s="2" t="s">
        <v>166</v>
      </c>
    </row>
    <row r="42" spans="1:16">
      <c r="B42" s="2" t="s">
        <v>167</v>
      </c>
      <c r="P42" s="12"/>
    </row>
  </sheetData>
  <mergeCells count="25">
    <mergeCell ref="F18:F20"/>
    <mergeCell ref="G18:P18"/>
    <mergeCell ref="G27:N27"/>
    <mergeCell ref="B28:B30"/>
    <mergeCell ref="C28:C30"/>
    <mergeCell ref="D28:D30"/>
    <mergeCell ref="E28:E30"/>
    <mergeCell ref="F28:F30"/>
    <mergeCell ref="G28:N28"/>
    <mergeCell ref="B4:C4"/>
    <mergeCell ref="A6:A8"/>
    <mergeCell ref="A18:A20"/>
    <mergeCell ref="A28:A30"/>
    <mergeCell ref="G17:P17"/>
    <mergeCell ref="G5:T5"/>
    <mergeCell ref="B6:B8"/>
    <mergeCell ref="C6:C8"/>
    <mergeCell ref="D6:D8"/>
    <mergeCell ref="E6:E8"/>
    <mergeCell ref="F6:F8"/>
    <mergeCell ref="G6:T6"/>
    <mergeCell ref="B18:B20"/>
    <mergeCell ref="C18:C20"/>
    <mergeCell ref="D18:D20"/>
    <mergeCell ref="E18:E20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showGridLines="0"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"/>
    </sheetView>
  </sheetViews>
  <sheetFormatPr defaultColWidth="9.140625" defaultRowHeight="12.75"/>
  <cols>
    <col min="1" max="1" width="10.5703125" style="58" bestFit="1" customWidth="1"/>
    <col min="2" max="2" width="39" style="58" customWidth="1"/>
    <col min="3" max="3" width="31.28515625" style="58" bestFit="1" customWidth="1"/>
    <col min="4" max="5" width="14.5703125" style="58" bestFit="1" customWidth="1"/>
    <col min="6" max="6" width="21.7109375" style="58" customWidth="1"/>
    <col min="7" max="7" width="12" style="58" bestFit="1" customWidth="1"/>
    <col min="8" max="8" width="14.5703125" style="58" customWidth="1"/>
    <col min="9" max="16384" width="9.140625" style="58"/>
  </cols>
  <sheetData>
    <row r="1" spans="1:8" ht="15">
      <c r="A1" s="183" t="s">
        <v>25</v>
      </c>
      <c r="B1" s="181" t="str">
        <f>'20. LI3'!B1</f>
        <v>JSC Isbank Georgia</v>
      </c>
    </row>
    <row r="2" spans="1:8" ht="15">
      <c r="A2" s="184" t="s">
        <v>26</v>
      </c>
      <c r="B2" s="182">
        <f>'20. LI3'!B2</f>
        <v>44561</v>
      </c>
      <c r="C2" s="59"/>
      <c r="D2" s="59"/>
      <c r="E2" s="59"/>
      <c r="F2" s="59"/>
      <c r="G2" s="59"/>
      <c r="H2" s="59"/>
    </row>
    <row r="3" spans="1:8">
      <c r="A3" s="59"/>
      <c r="B3" s="59"/>
      <c r="C3" s="59"/>
      <c r="D3" s="59"/>
      <c r="E3" s="59"/>
      <c r="F3" s="59"/>
      <c r="G3" s="59"/>
      <c r="H3" s="59"/>
    </row>
    <row r="4" spans="1:8" ht="13.5" thickBot="1">
      <c r="A4" s="62" t="s">
        <v>27</v>
      </c>
      <c r="B4" s="167" t="s">
        <v>17</v>
      </c>
    </row>
    <row r="5" spans="1:8" ht="14.45" customHeight="1">
      <c r="A5" s="235"/>
      <c r="B5" s="229" t="s">
        <v>28</v>
      </c>
      <c r="C5" s="231" t="s">
        <v>29</v>
      </c>
      <c r="D5" s="229" t="s">
        <v>33</v>
      </c>
      <c r="E5" s="229"/>
      <c r="F5" s="229"/>
      <c r="G5" s="229"/>
      <c r="H5" s="233" t="s">
        <v>34</v>
      </c>
    </row>
    <row r="6" spans="1:8" ht="25.5">
      <c r="A6" s="236"/>
      <c r="B6" s="230"/>
      <c r="C6" s="232"/>
      <c r="D6" s="159" t="s">
        <v>30</v>
      </c>
      <c r="E6" s="159" t="s">
        <v>31</v>
      </c>
      <c r="F6" s="159" t="s">
        <v>35</v>
      </c>
      <c r="G6" s="159" t="s">
        <v>36</v>
      </c>
      <c r="H6" s="234"/>
    </row>
    <row r="7" spans="1:8">
      <c r="A7" s="72">
        <v>1</v>
      </c>
      <c r="B7" s="73" t="s">
        <v>7</v>
      </c>
      <c r="C7" s="159" t="s">
        <v>30</v>
      </c>
      <c r="D7" s="71"/>
      <c r="E7" s="71"/>
      <c r="F7" s="71"/>
      <c r="G7" s="74" t="s">
        <v>8</v>
      </c>
      <c r="H7" s="75"/>
    </row>
    <row r="8" spans="1:8">
      <c r="A8" s="76">
        <v>2</v>
      </c>
      <c r="B8" s="73" t="s">
        <v>7</v>
      </c>
      <c r="C8" s="159" t="s">
        <v>31</v>
      </c>
      <c r="D8" s="71"/>
      <c r="E8" s="71"/>
      <c r="F8" s="74" t="s">
        <v>8</v>
      </c>
      <c r="G8" s="71"/>
      <c r="H8" s="75"/>
    </row>
    <row r="9" spans="1:8">
      <c r="A9" s="72">
        <v>3</v>
      </c>
      <c r="B9" s="73" t="s">
        <v>7</v>
      </c>
      <c r="C9" s="74" t="s">
        <v>32</v>
      </c>
      <c r="D9" s="71"/>
      <c r="E9" s="71"/>
      <c r="F9" s="71"/>
      <c r="G9" s="74" t="s">
        <v>8</v>
      </c>
      <c r="H9" s="75"/>
    </row>
    <row r="10" spans="1:8">
      <c r="A10" s="76"/>
      <c r="B10" s="73"/>
      <c r="C10" s="74"/>
      <c r="D10" s="71"/>
      <c r="E10" s="71"/>
      <c r="F10" s="71"/>
      <c r="G10" s="71"/>
      <c r="H10" s="75"/>
    </row>
    <row r="11" spans="1:8">
      <c r="A11" s="72"/>
      <c r="B11" s="73"/>
      <c r="C11" s="74"/>
      <c r="D11" s="71"/>
      <c r="E11" s="71"/>
      <c r="F11" s="71"/>
      <c r="G11" s="71"/>
      <c r="H11" s="75"/>
    </row>
    <row r="12" spans="1:8" ht="13.5" thickBot="1">
      <c r="A12" s="77"/>
      <c r="B12" s="78"/>
      <c r="C12" s="79"/>
      <c r="D12" s="80"/>
      <c r="E12" s="80"/>
      <c r="F12" s="80"/>
      <c r="G12" s="80"/>
      <c r="H12" s="81"/>
    </row>
    <row r="13" spans="1:8">
      <c r="A13" s="56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showGridLines="0" zoomScaleNormal="100" workbookViewId="0">
      <selection activeCell="B4" sqref="B4"/>
    </sheetView>
  </sheetViews>
  <sheetFormatPr defaultColWidth="9.140625" defaultRowHeight="12.75"/>
  <cols>
    <col min="1" max="1" width="10.5703125" style="58" bestFit="1" customWidth="1"/>
    <col min="2" max="2" width="70.140625" style="58" customWidth="1"/>
    <col min="3" max="5" width="10.7109375" style="58" customWidth="1"/>
    <col min="6" max="16384" width="9.140625" style="58"/>
  </cols>
  <sheetData>
    <row r="1" spans="1:12" ht="15">
      <c r="A1" s="183" t="s">
        <v>25</v>
      </c>
      <c r="B1" s="181" t="str">
        <f>'20. LI3'!B1</f>
        <v>JSC Isbank Georgia</v>
      </c>
    </row>
    <row r="2" spans="1:12" ht="15">
      <c r="A2" s="184" t="s">
        <v>26</v>
      </c>
      <c r="B2" s="182">
        <f>'20. LI3'!B2</f>
        <v>44561</v>
      </c>
    </row>
    <row r="3" spans="1:12">
      <c r="A3" s="60"/>
      <c r="B3" s="57"/>
    </row>
    <row r="4" spans="1:12" ht="13.5" thickBot="1">
      <c r="A4" s="82" t="s">
        <v>105</v>
      </c>
      <c r="B4" s="168" t="s">
        <v>19</v>
      </c>
      <c r="C4" s="83"/>
      <c r="D4" s="84"/>
      <c r="E4" s="84"/>
      <c r="F4" s="84"/>
      <c r="G4" s="84"/>
      <c r="H4" s="84"/>
      <c r="I4" s="84"/>
      <c r="J4" s="84"/>
      <c r="K4" s="84"/>
      <c r="L4" s="84"/>
    </row>
    <row r="5" spans="1:12">
      <c r="A5" s="85"/>
      <c r="B5" s="86"/>
      <c r="C5" s="186">
        <f>YEAR(B2)</f>
        <v>2021</v>
      </c>
      <c r="D5" s="187">
        <f>C5-1</f>
        <v>2020</v>
      </c>
      <c r="E5" s="188">
        <f>D5-1</f>
        <v>2019</v>
      </c>
      <c r="F5" s="84"/>
    </row>
    <row r="6" spans="1:12">
      <c r="A6" s="69">
        <v>1</v>
      </c>
      <c r="B6" s="71" t="s">
        <v>106</v>
      </c>
      <c r="C6" s="66">
        <v>20786.7</v>
      </c>
      <c r="D6" s="66">
        <v>21272.559499999999</v>
      </c>
      <c r="E6" s="87">
        <v>132586.1</v>
      </c>
      <c r="F6" s="84"/>
    </row>
    <row r="7" spans="1:12">
      <c r="A7" s="69">
        <v>2</v>
      </c>
      <c r="B7" s="88" t="s">
        <v>107</v>
      </c>
      <c r="C7" s="66">
        <v>20000</v>
      </c>
      <c r="D7" s="66">
        <v>16950</v>
      </c>
      <c r="E7" s="87">
        <v>123733.25000000001</v>
      </c>
      <c r="F7" s="84"/>
    </row>
    <row r="8" spans="1:12">
      <c r="A8" s="69">
        <v>3</v>
      </c>
      <c r="B8" s="71" t="s">
        <v>108</v>
      </c>
      <c r="C8" s="66">
        <v>1</v>
      </c>
      <c r="D8" s="66">
        <v>1</v>
      </c>
      <c r="E8" s="87">
        <v>4</v>
      </c>
    </row>
    <row r="9" spans="1:12" ht="13.5" thickBot="1">
      <c r="A9" s="67">
        <v>4</v>
      </c>
      <c r="B9" s="80" t="s">
        <v>109</v>
      </c>
      <c r="C9" s="89">
        <v>20786.7</v>
      </c>
      <c r="D9" s="89">
        <v>21272.559499999999</v>
      </c>
      <c r="E9" s="90">
        <v>132536.1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20"/>
  <sheetViews>
    <sheetView showGridLines="0" zoomScaleNormal="100" workbookViewId="0">
      <selection activeCell="B4" sqref="B4"/>
    </sheetView>
  </sheetViews>
  <sheetFormatPr defaultColWidth="9.140625" defaultRowHeight="12.75"/>
  <cols>
    <col min="1" max="1" width="10.5703125" style="58" bestFit="1" customWidth="1"/>
    <col min="2" max="2" width="52.5703125" style="58" customWidth="1"/>
    <col min="3" max="3" width="13.140625" style="58" bestFit="1" customWidth="1"/>
    <col min="4" max="5" width="13.28515625" style="58" customWidth="1"/>
    <col min="6" max="6" width="30.42578125" style="58" customWidth="1"/>
    <col min="7" max="7" width="27.5703125" style="58" customWidth="1"/>
    <col min="8" max="16384" width="9.140625" style="58"/>
  </cols>
  <sheetData>
    <row r="1" spans="1:8" ht="15">
      <c r="A1" s="183" t="s">
        <v>25</v>
      </c>
      <c r="B1" s="181" t="str">
        <f>'20. LI3'!B1</f>
        <v>JSC Isbank Georgia</v>
      </c>
    </row>
    <row r="2" spans="1:8" ht="15">
      <c r="A2" s="184" t="s">
        <v>26</v>
      </c>
      <c r="B2" s="182">
        <f>'20. LI3'!B2</f>
        <v>44561</v>
      </c>
      <c r="C2" s="84"/>
      <c r="D2" s="84"/>
      <c r="E2" s="84"/>
      <c r="F2" s="84"/>
      <c r="G2" s="84"/>
      <c r="H2" s="84"/>
    </row>
    <row r="3" spans="1:8">
      <c r="A3" s="84"/>
      <c r="B3" s="84"/>
      <c r="C3" s="84"/>
      <c r="D3" s="84"/>
      <c r="E3" s="84"/>
      <c r="F3" s="84"/>
      <c r="G3" s="84"/>
      <c r="H3" s="84"/>
    </row>
    <row r="4" spans="1:8" ht="13.5" thickBot="1">
      <c r="A4" s="82" t="s">
        <v>37</v>
      </c>
      <c r="B4" s="169" t="s">
        <v>21</v>
      </c>
      <c r="F4" s="84"/>
      <c r="G4" s="84"/>
      <c r="H4" s="84"/>
    </row>
    <row r="5" spans="1:8">
      <c r="A5" s="91"/>
      <c r="B5" s="86"/>
      <c r="C5" s="86" t="s">
        <v>0</v>
      </c>
      <c r="D5" s="86" t="s">
        <v>1</v>
      </c>
      <c r="E5" s="86" t="s">
        <v>2</v>
      </c>
      <c r="F5" s="86" t="s">
        <v>3</v>
      </c>
      <c r="G5" s="92" t="s">
        <v>4</v>
      </c>
      <c r="H5" s="84"/>
    </row>
    <row r="6" spans="1:8" s="61" customFormat="1" ht="38.25">
      <c r="A6" s="93"/>
      <c r="B6" s="71"/>
      <c r="C6" s="190">
        <v>2021</v>
      </c>
      <c r="D6" s="190">
        <v>2020</v>
      </c>
      <c r="E6" s="190">
        <v>2019</v>
      </c>
      <c r="F6" s="94" t="s">
        <v>132</v>
      </c>
      <c r="G6" s="163" t="s">
        <v>133</v>
      </c>
    </row>
    <row r="7" spans="1:8">
      <c r="A7" s="95">
        <v>1</v>
      </c>
      <c r="B7" s="71" t="s">
        <v>38</v>
      </c>
      <c r="C7" s="189">
        <v>17506161.919281006</v>
      </c>
      <c r="D7" s="189">
        <v>14677824.755792204</v>
      </c>
      <c r="E7" s="189">
        <v>11824314.438591931</v>
      </c>
      <c r="F7" s="237"/>
      <c r="G7" s="237"/>
      <c r="H7" s="84"/>
    </row>
    <row r="8" spans="1:8">
      <c r="A8" s="95">
        <v>2</v>
      </c>
      <c r="B8" s="96" t="s">
        <v>39</v>
      </c>
      <c r="C8" s="189">
        <v>3701397.9800000014</v>
      </c>
      <c r="D8" s="189">
        <v>3168479.1699999967</v>
      </c>
      <c r="E8" s="189">
        <v>2969068.4500000011</v>
      </c>
      <c r="F8" s="237"/>
      <c r="G8" s="237"/>
    </row>
    <row r="9" spans="1:8">
      <c r="A9" s="95">
        <v>3</v>
      </c>
      <c r="B9" s="97" t="s">
        <v>139</v>
      </c>
      <c r="C9" s="189">
        <v>0</v>
      </c>
      <c r="D9" s="189">
        <v>0</v>
      </c>
      <c r="E9" s="189">
        <v>0</v>
      </c>
      <c r="F9" s="237"/>
      <c r="G9" s="237"/>
    </row>
    <row r="10" spans="1:8" ht="13.5" thickBot="1">
      <c r="A10" s="98">
        <v>4</v>
      </c>
      <c r="B10" s="99" t="s">
        <v>40</v>
      </c>
      <c r="C10" s="193">
        <f>C7+C8-C9</f>
        <v>21207559.899281006</v>
      </c>
      <c r="D10" s="193">
        <f t="shared" ref="D10:E10" si="0">D7+D8-D9</f>
        <v>17846303.925792202</v>
      </c>
      <c r="E10" s="193">
        <f t="shared" si="0"/>
        <v>14793382.888591932</v>
      </c>
      <c r="F10" s="191">
        <f>SUMIF(C10:E10, "&gt;=0",C10:E10)/3</f>
        <v>17949082.237888381</v>
      </c>
      <c r="G10" s="192">
        <f>F10*15%/8%</f>
        <v>33654529.196040712</v>
      </c>
      <c r="H10" s="194"/>
    </row>
    <row r="11" spans="1:8">
      <c r="A11" s="100"/>
      <c r="B11" s="84"/>
      <c r="C11" s="84"/>
      <c r="D11" s="84"/>
      <c r="E11" s="84"/>
    </row>
    <row r="12" spans="1:8">
      <c r="D12" s="201"/>
      <c r="F12" s="202"/>
    </row>
    <row r="13" spans="1:8">
      <c r="D13" s="201"/>
    </row>
    <row r="15" spans="1:8">
      <c r="C15" s="202"/>
      <c r="D15" s="202"/>
      <c r="E15" s="202"/>
    </row>
    <row r="16" spans="1:8">
      <c r="C16" s="201"/>
      <c r="D16" s="201"/>
      <c r="E16" s="201"/>
    </row>
    <row r="17" spans="3:7">
      <c r="C17" s="201"/>
      <c r="D17" s="201"/>
      <c r="E17" s="201"/>
      <c r="F17" s="201"/>
      <c r="G17" s="201"/>
    </row>
    <row r="18" spans="3:7">
      <c r="D18" s="201"/>
    </row>
    <row r="19" spans="3:7">
      <c r="D19" s="201"/>
    </row>
    <row r="20" spans="3:7">
      <c r="D20" s="201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showGridLines="0" zoomScaleNormal="100" workbookViewId="0">
      <selection activeCell="B4" sqref="B4:C4"/>
    </sheetView>
  </sheetViews>
  <sheetFormatPr defaultColWidth="9.140625" defaultRowHeight="12.75"/>
  <cols>
    <col min="1" max="1" width="10.5703125" style="118" bestFit="1" customWidth="1"/>
    <col min="2" max="2" width="16.28515625" style="58" customWidth="1"/>
    <col min="3" max="3" width="42.85546875" style="58" customWidth="1"/>
    <col min="4" max="5" width="33.42578125" style="58" customWidth="1"/>
    <col min="6" max="6" width="38.85546875" style="58" customWidth="1"/>
    <col min="7" max="16384" width="9.140625" style="58"/>
  </cols>
  <sheetData>
    <row r="1" spans="1:9" ht="15">
      <c r="A1" s="183" t="s">
        <v>25</v>
      </c>
      <c r="B1" s="181" t="str">
        <f>'20. LI3'!B1</f>
        <v>JSC Isbank Georgia</v>
      </c>
    </row>
    <row r="2" spans="1:9" ht="15">
      <c r="A2" s="184" t="s">
        <v>26</v>
      </c>
      <c r="B2" s="182">
        <f>'20. LI3'!B2</f>
        <v>44561</v>
      </c>
    </row>
    <row r="3" spans="1:9">
      <c r="A3" s="101"/>
    </row>
    <row r="4" spans="1:9" ht="13.5" thickBot="1">
      <c r="A4" s="82" t="s">
        <v>110</v>
      </c>
      <c r="B4" s="242" t="s">
        <v>22</v>
      </c>
      <c r="C4" s="242"/>
      <c r="D4" s="102"/>
      <c r="E4" s="102"/>
      <c r="F4" s="102"/>
    </row>
    <row r="5" spans="1:9" s="105" customFormat="1" ht="16.5" customHeight="1">
      <c r="A5" s="103"/>
      <c r="B5" s="104"/>
      <c r="C5" s="104"/>
      <c r="D5" s="195" t="s">
        <v>140</v>
      </c>
      <c r="E5" s="195" t="s">
        <v>111</v>
      </c>
      <c r="F5" s="196" t="s">
        <v>46</v>
      </c>
    </row>
    <row r="6" spans="1:9" ht="15" customHeight="1">
      <c r="A6" s="106">
        <v>1</v>
      </c>
      <c r="B6" s="232" t="s">
        <v>112</v>
      </c>
      <c r="C6" s="107" t="s">
        <v>47</v>
      </c>
      <c r="D6" s="108">
        <v>3</v>
      </c>
      <c r="E6" s="108">
        <v>6</v>
      </c>
      <c r="F6" s="109">
        <v>8</v>
      </c>
    </row>
    <row r="7" spans="1:9" ht="15" customHeight="1">
      <c r="A7" s="106">
        <v>2</v>
      </c>
      <c r="B7" s="238"/>
      <c r="C7" s="107" t="s">
        <v>113</v>
      </c>
      <c r="D7" s="179">
        <f>D8+D10+D12</f>
        <v>1192506.3371160459</v>
      </c>
      <c r="E7" s="179">
        <f>E8+E10+E12</f>
        <v>217793.25</v>
      </c>
      <c r="F7" s="180">
        <f>F8+F10+F12</f>
        <v>485035.14417130488</v>
      </c>
    </row>
    <row r="8" spans="1:9" ht="15" customHeight="1">
      <c r="A8" s="106">
        <v>3</v>
      </c>
      <c r="B8" s="238"/>
      <c r="C8" s="112" t="s">
        <v>48</v>
      </c>
      <c r="D8" s="108">
        <v>1192506.3371160459</v>
      </c>
      <c r="E8" s="108">
        <v>217793.25</v>
      </c>
      <c r="F8" s="109">
        <v>485035.14417130488</v>
      </c>
      <c r="G8" s="84"/>
      <c r="H8" s="84"/>
    </row>
    <row r="9" spans="1:9" ht="15" customHeight="1">
      <c r="A9" s="106">
        <v>4</v>
      </c>
      <c r="B9" s="238"/>
      <c r="C9" s="113" t="s">
        <v>114</v>
      </c>
      <c r="D9" s="108"/>
      <c r="E9" s="108"/>
      <c r="F9" s="109"/>
      <c r="G9" s="84"/>
      <c r="H9" s="84"/>
    </row>
    <row r="10" spans="1:9" ht="30" customHeight="1">
      <c r="A10" s="106">
        <v>5</v>
      </c>
      <c r="B10" s="238"/>
      <c r="C10" s="112" t="s">
        <v>115</v>
      </c>
      <c r="D10" s="108"/>
      <c r="E10" s="108"/>
      <c r="F10" s="109"/>
    </row>
    <row r="11" spans="1:9" ht="15" customHeight="1">
      <c r="A11" s="106">
        <v>6</v>
      </c>
      <c r="B11" s="238"/>
      <c r="C11" s="113" t="s">
        <v>116</v>
      </c>
      <c r="D11" s="108"/>
      <c r="E11" s="108"/>
      <c r="F11" s="109"/>
    </row>
    <row r="12" spans="1:9" ht="15" customHeight="1">
      <c r="A12" s="106">
        <v>7</v>
      </c>
      <c r="B12" s="238"/>
      <c r="C12" s="112" t="s">
        <v>117</v>
      </c>
      <c r="D12" s="108"/>
      <c r="E12" s="108"/>
      <c r="F12" s="109"/>
    </row>
    <row r="13" spans="1:9" ht="15" customHeight="1">
      <c r="A13" s="106">
        <v>8</v>
      </c>
      <c r="B13" s="239"/>
      <c r="C13" s="113" t="s">
        <v>116</v>
      </c>
      <c r="D13" s="108"/>
      <c r="E13" s="108"/>
      <c r="F13" s="109"/>
    </row>
    <row r="14" spans="1:9" ht="15" customHeight="1">
      <c r="A14" s="106">
        <v>9</v>
      </c>
      <c r="B14" s="232" t="s">
        <v>118</v>
      </c>
      <c r="C14" s="107" t="s">
        <v>47</v>
      </c>
      <c r="D14" s="114"/>
      <c r="E14" s="114"/>
      <c r="F14" s="251">
        <v>6</v>
      </c>
      <c r="I14" s="116"/>
    </row>
    <row r="15" spans="1:9" ht="15" customHeight="1">
      <c r="A15" s="106">
        <v>10</v>
      </c>
      <c r="B15" s="238"/>
      <c r="C15" s="107" t="s">
        <v>119</v>
      </c>
      <c r="D15" s="197">
        <f>D16+D18+D20</f>
        <v>0</v>
      </c>
      <c r="E15" s="197">
        <f>E16+E18+E20</f>
        <v>0</v>
      </c>
      <c r="F15" s="198">
        <f>F16+F18+F20</f>
        <v>31574.987304000002</v>
      </c>
    </row>
    <row r="16" spans="1:9" ht="15" customHeight="1">
      <c r="A16" s="106">
        <v>11</v>
      </c>
      <c r="B16" s="238"/>
      <c r="C16" s="112" t="s">
        <v>48</v>
      </c>
      <c r="D16" s="114"/>
      <c r="E16" s="114"/>
      <c r="F16" s="251">
        <v>31574.987304000002</v>
      </c>
    </row>
    <row r="17" spans="1:6" ht="15" customHeight="1">
      <c r="A17" s="106">
        <v>12</v>
      </c>
      <c r="B17" s="238"/>
      <c r="C17" s="113" t="s">
        <v>114</v>
      </c>
      <c r="D17" s="108"/>
      <c r="E17" s="108"/>
      <c r="F17" s="109"/>
    </row>
    <row r="18" spans="1:6" ht="30" customHeight="1">
      <c r="A18" s="106">
        <v>13</v>
      </c>
      <c r="B18" s="238"/>
      <c r="C18" s="112" t="s">
        <v>120</v>
      </c>
      <c r="D18" s="114"/>
      <c r="E18" s="114"/>
      <c r="F18" s="115"/>
    </row>
    <row r="19" spans="1:6" ht="15" customHeight="1">
      <c r="A19" s="106">
        <v>14</v>
      </c>
      <c r="B19" s="238"/>
      <c r="C19" s="113" t="s">
        <v>116</v>
      </c>
      <c r="D19" s="114"/>
      <c r="E19" s="114"/>
      <c r="F19" s="115"/>
    </row>
    <row r="20" spans="1:6" ht="15" customHeight="1">
      <c r="A20" s="106">
        <v>15</v>
      </c>
      <c r="B20" s="238"/>
      <c r="C20" s="112" t="s">
        <v>117</v>
      </c>
      <c r="D20" s="114"/>
      <c r="E20" s="114"/>
      <c r="F20" s="115"/>
    </row>
    <row r="21" spans="1:6" ht="15" customHeight="1">
      <c r="A21" s="106">
        <v>16</v>
      </c>
      <c r="B21" s="239"/>
      <c r="C21" s="113" t="s">
        <v>116</v>
      </c>
      <c r="D21" s="114"/>
      <c r="E21" s="114"/>
      <c r="F21" s="115"/>
    </row>
    <row r="22" spans="1:6" ht="15" customHeight="1" thickBot="1">
      <c r="A22" s="117">
        <v>17</v>
      </c>
      <c r="B22" s="240" t="s">
        <v>121</v>
      </c>
      <c r="C22" s="241"/>
      <c r="D22" s="199">
        <f>D7+D15</f>
        <v>1192506.3371160459</v>
      </c>
      <c r="E22" s="199">
        <f>E7+E15</f>
        <v>217793.25</v>
      </c>
      <c r="F22" s="200">
        <f>F7+F15</f>
        <v>516610.13147530489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showGridLines="0" zoomScaleNormal="100" workbookViewId="0"/>
  </sheetViews>
  <sheetFormatPr defaultColWidth="9.140625" defaultRowHeight="12.75"/>
  <cols>
    <col min="1" max="1" width="35.140625" style="58" customWidth="1"/>
    <col min="2" max="2" width="45.85546875" style="58" customWidth="1"/>
    <col min="3" max="4" width="29.42578125" style="58" customWidth="1"/>
    <col min="5" max="5" width="28.42578125" style="58" customWidth="1"/>
    <col min="6" max="6" width="14" style="58" bestFit="1" customWidth="1"/>
    <col min="7" max="7" width="14.7109375" style="58" customWidth="1"/>
    <col min="8" max="8" width="26.42578125" style="58" customWidth="1"/>
    <col min="9" max="9" width="16.140625" style="58" bestFit="1" customWidth="1"/>
    <col min="10" max="10" width="14" style="58" bestFit="1" customWidth="1"/>
    <col min="11" max="11" width="14.7109375" style="58" customWidth="1"/>
    <col min="12" max="12" width="26.85546875" style="58" customWidth="1"/>
    <col min="13" max="16384" width="9.140625" style="58"/>
  </cols>
  <sheetData>
    <row r="1" spans="1:12" ht="15">
      <c r="A1" s="183" t="s">
        <v>25</v>
      </c>
      <c r="B1" s="181" t="str">
        <f>'20. LI3'!B1</f>
        <v>JSC Isbank Georgia</v>
      </c>
    </row>
    <row r="2" spans="1:12" ht="15">
      <c r="A2" s="184" t="s">
        <v>26</v>
      </c>
      <c r="B2" s="182">
        <f>'20. LI3'!B2</f>
        <v>44561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3.5" thickBot="1">
      <c r="A4" s="173" t="s">
        <v>41</v>
      </c>
      <c r="B4" s="170" t="s">
        <v>23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>
      <c r="A5" s="121"/>
      <c r="B5" s="86"/>
      <c r="C5" s="174" t="s">
        <v>140</v>
      </c>
      <c r="D5" s="174" t="s">
        <v>111</v>
      </c>
      <c r="E5" s="160" t="s">
        <v>46</v>
      </c>
      <c r="F5" s="120"/>
      <c r="G5" s="120"/>
      <c r="H5" s="120"/>
      <c r="I5" s="120"/>
      <c r="J5" s="120"/>
      <c r="K5" s="120"/>
      <c r="L5" s="120"/>
    </row>
    <row r="6" spans="1:12">
      <c r="A6" s="243" t="s">
        <v>42</v>
      </c>
      <c r="B6" s="122" t="s">
        <v>47</v>
      </c>
      <c r="C6" s="66"/>
      <c r="D6" s="66"/>
      <c r="E6" s="87"/>
      <c r="F6" s="120"/>
      <c r="G6" s="120"/>
      <c r="H6" s="120"/>
      <c r="I6" s="120"/>
      <c r="J6" s="120"/>
      <c r="K6" s="120"/>
      <c r="L6" s="120"/>
    </row>
    <row r="7" spans="1:12">
      <c r="A7" s="244"/>
      <c r="B7" s="123" t="s">
        <v>149</v>
      </c>
      <c r="C7" s="66"/>
      <c r="D7" s="66"/>
      <c r="E7" s="87"/>
      <c r="F7" s="120"/>
      <c r="G7" s="120"/>
      <c r="H7" s="120"/>
      <c r="I7" s="120"/>
      <c r="J7" s="120"/>
      <c r="K7" s="120"/>
      <c r="L7" s="120"/>
    </row>
    <row r="8" spans="1:12">
      <c r="A8" s="245" t="s">
        <v>43</v>
      </c>
      <c r="B8" s="122" t="s">
        <v>47</v>
      </c>
      <c r="C8" s="66"/>
      <c r="D8" s="66"/>
      <c r="E8" s="87"/>
      <c r="F8" s="120"/>
      <c r="G8" s="120"/>
      <c r="H8" s="120"/>
      <c r="I8" s="120"/>
      <c r="J8" s="120"/>
      <c r="K8" s="120"/>
      <c r="L8" s="120"/>
    </row>
    <row r="9" spans="1:12">
      <c r="A9" s="245"/>
      <c r="B9" s="123" t="s">
        <v>52</v>
      </c>
      <c r="C9" s="124">
        <f>C10+C11+C12+C13</f>
        <v>0</v>
      </c>
      <c r="D9" s="124">
        <f>D10+D11+D12+D13</f>
        <v>0</v>
      </c>
      <c r="E9" s="175">
        <f>E10+E11+E12+E13</f>
        <v>0</v>
      </c>
      <c r="F9" s="120"/>
      <c r="G9" s="120"/>
      <c r="H9" s="120"/>
      <c r="I9" s="120"/>
      <c r="J9" s="120"/>
      <c r="K9" s="120"/>
      <c r="L9" s="120"/>
    </row>
    <row r="10" spans="1:12">
      <c r="A10" s="245"/>
      <c r="B10" s="125" t="s">
        <v>48</v>
      </c>
      <c r="C10" s="66"/>
      <c r="D10" s="66"/>
      <c r="E10" s="87"/>
      <c r="F10" s="120"/>
      <c r="G10" s="120"/>
      <c r="H10" s="120"/>
      <c r="I10" s="120"/>
      <c r="J10" s="120"/>
      <c r="K10" s="120"/>
      <c r="L10" s="120"/>
    </row>
    <row r="11" spans="1:12">
      <c r="A11" s="245"/>
      <c r="B11" s="125" t="s">
        <v>49</v>
      </c>
      <c r="C11" s="66"/>
      <c r="D11" s="66"/>
      <c r="E11" s="87"/>
      <c r="F11" s="120"/>
      <c r="G11" s="120"/>
      <c r="H11" s="120"/>
      <c r="I11" s="120"/>
      <c r="J11" s="120"/>
      <c r="K11" s="120"/>
      <c r="L11" s="120"/>
    </row>
    <row r="12" spans="1:12">
      <c r="A12" s="245"/>
      <c r="B12" s="125" t="s">
        <v>50</v>
      </c>
      <c r="C12" s="66"/>
      <c r="D12" s="66"/>
      <c r="E12" s="87"/>
      <c r="F12" s="120"/>
      <c r="G12" s="120"/>
      <c r="H12" s="120"/>
      <c r="I12" s="120"/>
      <c r="J12" s="120"/>
      <c r="K12" s="120"/>
      <c r="L12" s="120"/>
    </row>
    <row r="13" spans="1:12">
      <c r="A13" s="245"/>
      <c r="B13" s="125" t="s">
        <v>134</v>
      </c>
      <c r="C13" s="66"/>
      <c r="D13" s="66"/>
      <c r="E13" s="87"/>
      <c r="F13" s="120"/>
      <c r="G13" s="120"/>
      <c r="H13" s="120"/>
      <c r="I13" s="120"/>
      <c r="J13" s="120"/>
      <c r="K13" s="120"/>
      <c r="L13" s="120"/>
    </row>
    <row r="14" spans="1:12">
      <c r="A14" s="245" t="s">
        <v>44</v>
      </c>
      <c r="B14" s="122" t="s">
        <v>47</v>
      </c>
      <c r="C14" s="66"/>
      <c r="D14" s="66"/>
      <c r="E14" s="87"/>
      <c r="F14" s="120"/>
      <c r="G14" s="120"/>
      <c r="H14" s="120"/>
      <c r="I14" s="120"/>
      <c r="J14" s="120"/>
      <c r="K14" s="120"/>
      <c r="L14" s="120"/>
    </row>
    <row r="15" spans="1:12">
      <c r="A15" s="245"/>
      <c r="B15" s="123" t="s">
        <v>52</v>
      </c>
      <c r="C15" s="124">
        <f>C16+C17+C18+C19</f>
        <v>0</v>
      </c>
      <c r="D15" s="124">
        <f>D16+D17+D18+D19</f>
        <v>0</v>
      </c>
      <c r="E15" s="175">
        <f>E16+E17+E18+E19</f>
        <v>0</v>
      </c>
      <c r="F15" s="120"/>
      <c r="G15" s="120"/>
      <c r="H15" s="120"/>
      <c r="I15" s="120"/>
      <c r="J15" s="120"/>
      <c r="K15" s="120"/>
      <c r="L15" s="120"/>
    </row>
    <row r="16" spans="1:12">
      <c r="A16" s="245"/>
      <c r="B16" s="125" t="s">
        <v>48</v>
      </c>
      <c r="C16" s="66"/>
      <c r="D16" s="66"/>
      <c r="E16" s="87"/>
      <c r="F16" s="120"/>
      <c r="G16" s="120"/>
      <c r="H16" s="120"/>
      <c r="I16" s="120"/>
      <c r="J16" s="120"/>
      <c r="K16" s="120"/>
      <c r="L16" s="120"/>
    </row>
    <row r="17" spans="1:12">
      <c r="A17" s="243"/>
      <c r="B17" s="125" t="s">
        <v>49</v>
      </c>
      <c r="C17" s="66"/>
      <c r="D17" s="66"/>
      <c r="E17" s="87"/>
      <c r="F17" s="120"/>
      <c r="G17" s="120"/>
      <c r="H17" s="120"/>
      <c r="I17" s="120"/>
      <c r="J17" s="120"/>
      <c r="K17" s="120"/>
      <c r="L17" s="120"/>
    </row>
    <row r="18" spans="1:12">
      <c r="A18" s="243"/>
      <c r="B18" s="125" t="s">
        <v>50</v>
      </c>
      <c r="C18" s="66"/>
      <c r="D18" s="66"/>
      <c r="E18" s="87"/>
      <c r="F18" s="120"/>
      <c r="G18" s="120"/>
      <c r="H18" s="120"/>
      <c r="I18" s="120"/>
      <c r="J18" s="120"/>
      <c r="K18" s="120"/>
      <c r="L18" s="120"/>
    </row>
    <row r="19" spans="1:12" ht="13.5" thickBot="1">
      <c r="A19" s="246"/>
      <c r="B19" s="176" t="s">
        <v>134</v>
      </c>
      <c r="C19" s="89"/>
      <c r="D19" s="89"/>
      <c r="E19" s="90"/>
      <c r="F19" s="120"/>
      <c r="G19" s="120"/>
      <c r="H19" s="120"/>
      <c r="I19" s="120"/>
      <c r="J19" s="120"/>
      <c r="K19" s="120"/>
      <c r="L19" s="120"/>
    </row>
    <row r="20" spans="1:12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showGridLines="0"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58" bestFit="1" customWidth="1"/>
    <col min="2" max="2" width="54.7109375" style="58" customWidth="1"/>
    <col min="3" max="3" width="26.7109375" style="58" customWidth="1"/>
    <col min="4" max="4" width="34.85546875" style="58" customWidth="1"/>
    <col min="5" max="5" width="26.7109375" style="58" customWidth="1"/>
    <col min="6" max="6" width="25.5703125" style="58" customWidth="1"/>
    <col min="7" max="7" width="25" style="58" customWidth="1"/>
    <col min="8" max="16384" width="9.140625" style="58"/>
  </cols>
  <sheetData>
    <row r="1" spans="1:7" ht="15">
      <c r="A1" s="183" t="s">
        <v>25</v>
      </c>
      <c r="B1" s="181" t="str">
        <f>'20. LI3'!B1</f>
        <v>JSC Isbank Georgia</v>
      </c>
    </row>
    <row r="2" spans="1:7" ht="15">
      <c r="A2" s="184" t="s">
        <v>26</v>
      </c>
      <c r="B2" s="182">
        <f>'20. LI3'!B2</f>
        <v>44561</v>
      </c>
    </row>
    <row r="3" spans="1:7">
      <c r="B3" s="126"/>
    </row>
    <row r="4" spans="1:7" ht="13.5" thickBot="1">
      <c r="A4" s="82" t="s">
        <v>122</v>
      </c>
      <c r="B4" s="171" t="s">
        <v>131</v>
      </c>
    </row>
    <row r="5" spans="1:7" s="126" customFormat="1">
      <c r="A5" s="127"/>
      <c r="B5" s="63"/>
      <c r="C5" s="128" t="s">
        <v>0</v>
      </c>
      <c r="D5" s="158" t="s">
        <v>1</v>
      </c>
      <c r="E5" s="158" t="s">
        <v>2</v>
      </c>
      <c r="F5" s="158" t="s">
        <v>3</v>
      </c>
      <c r="G5" s="160" t="s">
        <v>4</v>
      </c>
    </row>
    <row r="6" spans="1:7" ht="51">
      <c r="A6" s="129"/>
      <c r="B6" s="130"/>
      <c r="C6" s="131" t="s">
        <v>123</v>
      </c>
      <c r="D6" s="130" t="s">
        <v>124</v>
      </c>
      <c r="E6" s="162" t="s">
        <v>125</v>
      </c>
      <c r="F6" s="162" t="s">
        <v>138</v>
      </c>
      <c r="G6" s="161" t="s">
        <v>126</v>
      </c>
    </row>
    <row r="7" spans="1:7">
      <c r="A7" s="129">
        <v>1</v>
      </c>
      <c r="B7" s="132" t="s">
        <v>140</v>
      </c>
      <c r="C7" s="133">
        <f>SUM(C8:C11)</f>
        <v>0</v>
      </c>
      <c r="D7" s="133">
        <f t="shared" ref="D7:G7" si="0">SUM(D8:D11)</f>
        <v>0</v>
      </c>
      <c r="E7" s="133">
        <f t="shared" si="0"/>
        <v>0</v>
      </c>
      <c r="F7" s="133">
        <f t="shared" si="0"/>
        <v>0</v>
      </c>
      <c r="G7" s="133">
        <f t="shared" si="0"/>
        <v>0</v>
      </c>
    </row>
    <row r="8" spans="1:7">
      <c r="A8" s="129">
        <v>2</v>
      </c>
      <c r="B8" s="134" t="s">
        <v>68</v>
      </c>
      <c r="C8" s="135"/>
      <c r="D8" s="114"/>
      <c r="E8" s="114"/>
      <c r="F8" s="114"/>
      <c r="G8" s="115"/>
    </row>
    <row r="9" spans="1:7">
      <c r="A9" s="129">
        <v>3</v>
      </c>
      <c r="B9" s="134" t="s">
        <v>127</v>
      </c>
      <c r="C9" s="135"/>
      <c r="D9" s="114"/>
      <c r="E9" s="114"/>
      <c r="F9" s="114"/>
      <c r="G9" s="115"/>
    </row>
    <row r="10" spans="1:7">
      <c r="A10" s="129">
        <v>4</v>
      </c>
      <c r="B10" s="136" t="s">
        <v>128</v>
      </c>
      <c r="C10" s="135"/>
      <c r="D10" s="114"/>
      <c r="E10" s="114"/>
      <c r="F10" s="114"/>
      <c r="G10" s="115"/>
    </row>
    <row r="11" spans="1:7">
      <c r="A11" s="129">
        <v>5</v>
      </c>
      <c r="B11" s="134" t="s">
        <v>129</v>
      </c>
      <c r="C11" s="135"/>
      <c r="D11" s="114"/>
      <c r="E11" s="114"/>
      <c r="F11" s="114"/>
      <c r="G11" s="115"/>
    </row>
    <row r="12" spans="1:7">
      <c r="A12" s="129">
        <v>6</v>
      </c>
      <c r="B12" s="107" t="s">
        <v>111</v>
      </c>
      <c r="C12" s="110">
        <f>SUM(C13:C16)</f>
        <v>0</v>
      </c>
      <c r="D12" s="110">
        <f>SUM(D13:D16)</f>
        <v>0</v>
      </c>
      <c r="E12" s="110">
        <f>SUM(E13:E16)</f>
        <v>0</v>
      </c>
      <c r="F12" s="110">
        <f>SUM(F13:F16)</f>
        <v>0</v>
      </c>
      <c r="G12" s="111">
        <f>SUM(G13:G16)</f>
        <v>0</v>
      </c>
    </row>
    <row r="13" spans="1:7">
      <c r="A13" s="129">
        <v>7</v>
      </c>
      <c r="B13" s="134" t="s">
        <v>68</v>
      </c>
      <c r="C13" s="108"/>
      <c r="D13" s="108"/>
      <c r="E13" s="108"/>
      <c r="F13" s="108"/>
      <c r="G13" s="109"/>
    </row>
    <row r="14" spans="1:7">
      <c r="A14" s="129">
        <v>8</v>
      </c>
      <c r="B14" s="134" t="s">
        <v>127</v>
      </c>
      <c r="C14" s="108"/>
      <c r="D14" s="108"/>
      <c r="E14" s="108"/>
      <c r="F14" s="108"/>
      <c r="G14" s="109"/>
    </row>
    <row r="15" spans="1:7">
      <c r="A15" s="129">
        <v>9</v>
      </c>
      <c r="B15" s="136" t="s">
        <v>128</v>
      </c>
      <c r="C15" s="108"/>
      <c r="D15" s="108"/>
      <c r="E15" s="108"/>
      <c r="F15" s="108"/>
      <c r="G15" s="109"/>
    </row>
    <row r="16" spans="1:7">
      <c r="A16" s="129">
        <v>10</v>
      </c>
      <c r="B16" s="134" t="s">
        <v>129</v>
      </c>
      <c r="C16" s="108"/>
      <c r="D16" s="108"/>
      <c r="E16" s="108"/>
      <c r="F16" s="108"/>
      <c r="G16" s="109"/>
    </row>
    <row r="17" spans="1:7">
      <c r="A17" s="129">
        <v>11</v>
      </c>
      <c r="B17" s="107" t="s">
        <v>46</v>
      </c>
      <c r="C17" s="110">
        <f>SUM(C18:C21)</f>
        <v>0</v>
      </c>
      <c r="D17" s="110">
        <f>SUM(D18:D21)</f>
        <v>0</v>
      </c>
      <c r="E17" s="110">
        <f>SUM(E18:E21)</f>
        <v>0</v>
      </c>
      <c r="F17" s="110">
        <f>SUM(F18:F21)</f>
        <v>0</v>
      </c>
      <c r="G17" s="111">
        <f>SUM(G18:G21)</f>
        <v>0</v>
      </c>
    </row>
    <row r="18" spans="1:7">
      <c r="A18" s="129">
        <v>12</v>
      </c>
      <c r="B18" s="134" t="s">
        <v>68</v>
      </c>
      <c r="C18" s="108"/>
      <c r="D18" s="108"/>
      <c r="E18" s="108" t="s">
        <v>6</v>
      </c>
      <c r="F18" s="108"/>
      <c r="G18" s="109"/>
    </row>
    <row r="19" spans="1:7">
      <c r="A19" s="129">
        <v>13</v>
      </c>
      <c r="B19" s="134" t="s">
        <v>127</v>
      </c>
      <c r="C19" s="108"/>
      <c r="D19" s="108"/>
      <c r="E19" s="108"/>
      <c r="F19" s="108"/>
      <c r="G19" s="109"/>
    </row>
    <row r="20" spans="1:7">
      <c r="A20" s="129">
        <v>14</v>
      </c>
      <c r="B20" s="136" t="s">
        <v>128</v>
      </c>
      <c r="C20" s="108"/>
      <c r="D20" s="108"/>
      <c r="E20" s="108"/>
      <c r="F20" s="108"/>
      <c r="G20" s="109"/>
    </row>
    <row r="21" spans="1:7">
      <c r="A21" s="129">
        <v>15</v>
      </c>
      <c r="B21" s="134" t="s">
        <v>129</v>
      </c>
      <c r="C21" s="108"/>
      <c r="D21" s="108"/>
      <c r="E21" s="108"/>
      <c r="F21" s="108"/>
      <c r="G21" s="109"/>
    </row>
    <row r="22" spans="1:7" ht="13.5" thickBot="1">
      <c r="A22" s="129">
        <v>16</v>
      </c>
      <c r="B22" s="137" t="s">
        <v>130</v>
      </c>
      <c r="C22" s="138">
        <f>C12+C17</f>
        <v>0</v>
      </c>
      <c r="D22" s="138">
        <f>D12+D17</f>
        <v>0</v>
      </c>
      <c r="E22" s="138">
        <f>E12+E17</f>
        <v>0</v>
      </c>
      <c r="F22" s="138">
        <f>F12+F17</f>
        <v>0</v>
      </c>
      <c r="G22" s="139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showGridLines="0"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58" bestFit="1" customWidth="1"/>
    <col min="2" max="2" width="89.140625" style="58" bestFit="1" customWidth="1"/>
    <col min="3" max="3" width="15.140625" style="140" customWidth="1"/>
    <col min="4" max="5" width="13.7109375" style="140" customWidth="1"/>
    <col min="6" max="6" width="16.28515625" style="140" customWidth="1"/>
    <col min="7" max="8" width="13.7109375" style="140" customWidth="1"/>
    <col min="9" max="9" width="17.5703125" style="140" customWidth="1"/>
    <col min="10" max="10" width="14.5703125" style="140" customWidth="1"/>
    <col min="11" max="12" width="13.7109375" style="140" customWidth="1"/>
    <col min="13" max="13" width="15" style="140" customWidth="1"/>
    <col min="14" max="15" width="13.7109375" style="140" customWidth="1"/>
    <col min="16" max="17" width="15.7109375" style="140" customWidth="1"/>
    <col min="18" max="18" width="9.140625" style="140"/>
    <col min="19" max="16384" width="9.140625" style="58"/>
  </cols>
  <sheetData>
    <row r="1" spans="1:15" ht="15">
      <c r="A1" s="183" t="s">
        <v>25</v>
      </c>
      <c r="B1" s="181" t="str">
        <f>'20. LI3'!B1</f>
        <v>JSC Isbank Georgia</v>
      </c>
    </row>
    <row r="2" spans="1:15" ht="15">
      <c r="A2" s="184" t="s">
        <v>26</v>
      </c>
      <c r="B2" s="182">
        <f>'20. LI3'!B2</f>
        <v>44561</v>
      </c>
    </row>
    <row r="4" spans="1:15" ht="13.5" thickBot="1">
      <c r="A4" s="82" t="s">
        <v>51</v>
      </c>
      <c r="B4" s="172" t="s">
        <v>24</v>
      </c>
    </row>
    <row r="5" spans="1:15">
      <c r="A5" s="68"/>
      <c r="B5" s="141"/>
      <c r="C5" s="157" t="s">
        <v>0</v>
      </c>
      <c r="D5" s="157" t="s">
        <v>1</v>
      </c>
      <c r="E5" s="157" t="s">
        <v>2</v>
      </c>
      <c r="F5" s="157" t="s">
        <v>3</v>
      </c>
      <c r="G5" s="157" t="s">
        <v>4</v>
      </c>
      <c r="H5" s="157" t="s">
        <v>5</v>
      </c>
      <c r="I5" s="157" t="s">
        <v>10</v>
      </c>
      <c r="J5" s="157" t="s">
        <v>11</v>
      </c>
      <c r="K5" s="157" t="s">
        <v>135</v>
      </c>
      <c r="L5" s="157" t="s">
        <v>12</v>
      </c>
      <c r="M5" s="157" t="s">
        <v>13</v>
      </c>
      <c r="N5" s="157" t="s">
        <v>14</v>
      </c>
      <c r="O5" s="142" t="s">
        <v>15</v>
      </c>
    </row>
    <row r="6" spans="1:15" ht="12.75" customHeight="1">
      <c r="A6" s="69"/>
      <c r="B6" s="71"/>
      <c r="C6" s="247" t="s">
        <v>136</v>
      </c>
      <c r="D6" s="247"/>
      <c r="E6" s="247"/>
      <c r="F6" s="249" t="s">
        <v>54</v>
      </c>
      <c r="G6" s="249"/>
      <c r="H6" s="249"/>
      <c r="I6" s="249"/>
      <c r="J6" s="249"/>
      <c r="K6" s="249"/>
      <c r="L6" s="249"/>
      <c r="M6" s="249" t="s">
        <v>60</v>
      </c>
      <c r="N6" s="249"/>
      <c r="O6" s="248"/>
    </row>
    <row r="7" spans="1:15" ht="15" customHeight="1">
      <c r="A7" s="69"/>
      <c r="B7" s="71"/>
      <c r="C7" s="249" t="s">
        <v>141</v>
      </c>
      <c r="D7" s="249" t="s">
        <v>142</v>
      </c>
      <c r="E7" s="249" t="s">
        <v>53</v>
      </c>
      <c r="F7" s="249" t="s">
        <v>55</v>
      </c>
      <c r="G7" s="249"/>
      <c r="H7" s="249" t="s">
        <v>56</v>
      </c>
      <c r="I7" s="249" t="s">
        <v>57</v>
      </c>
      <c r="J7" s="249"/>
      <c r="K7" s="250" t="s">
        <v>58</v>
      </c>
      <c r="L7" s="250"/>
      <c r="M7" s="247" t="s">
        <v>145</v>
      </c>
      <c r="N7" s="247" t="s">
        <v>146</v>
      </c>
      <c r="O7" s="248" t="s">
        <v>61</v>
      </c>
    </row>
    <row r="8" spans="1:15" ht="25.5">
      <c r="A8" s="69"/>
      <c r="B8" s="71"/>
      <c r="C8" s="249"/>
      <c r="D8" s="249"/>
      <c r="E8" s="249"/>
      <c r="F8" s="162" t="s">
        <v>143</v>
      </c>
      <c r="G8" s="162" t="s">
        <v>144</v>
      </c>
      <c r="H8" s="249"/>
      <c r="I8" s="162" t="s">
        <v>141</v>
      </c>
      <c r="J8" s="162" t="s">
        <v>142</v>
      </c>
      <c r="K8" s="164" t="s">
        <v>148</v>
      </c>
      <c r="L8" s="164" t="s">
        <v>59</v>
      </c>
      <c r="M8" s="247"/>
      <c r="N8" s="247"/>
      <c r="O8" s="248"/>
    </row>
    <row r="9" spans="1:15">
      <c r="A9" s="143"/>
      <c r="B9" s="144" t="s">
        <v>45</v>
      </c>
      <c r="C9" s="145"/>
      <c r="D9" s="145"/>
      <c r="E9" s="146"/>
      <c r="F9" s="147"/>
      <c r="G9" s="147"/>
      <c r="H9" s="70"/>
      <c r="I9" s="70"/>
      <c r="J9" s="70"/>
      <c r="K9" s="70"/>
      <c r="L9" s="70"/>
      <c r="M9" s="147"/>
      <c r="N9" s="147"/>
      <c r="O9" s="148"/>
    </row>
    <row r="10" spans="1:15">
      <c r="A10" s="69">
        <v>1</v>
      </c>
      <c r="B10" s="149" t="s">
        <v>52</v>
      </c>
      <c r="C10" s="150">
        <f>SUM(C11:C17)</f>
        <v>0</v>
      </c>
      <c r="D10" s="150">
        <f>SUM(D11:D17)</f>
        <v>0</v>
      </c>
      <c r="E10" s="150">
        <f>SUM(E11:E17)</f>
        <v>0</v>
      </c>
      <c r="F10" s="151">
        <f t="shared" ref="F10:O10" si="0">SUM(F11:F17)</f>
        <v>0</v>
      </c>
      <c r="G10" s="151">
        <f t="shared" si="0"/>
        <v>0</v>
      </c>
      <c r="H10" s="150">
        <f t="shared" si="0"/>
        <v>0</v>
      </c>
      <c r="I10" s="150">
        <f t="shared" si="0"/>
        <v>0</v>
      </c>
      <c r="J10" s="150">
        <f t="shared" si="0"/>
        <v>0</v>
      </c>
      <c r="K10" s="150">
        <f t="shared" si="0"/>
        <v>0</v>
      </c>
      <c r="L10" s="150">
        <f t="shared" si="0"/>
        <v>0</v>
      </c>
      <c r="M10" s="151">
        <f>SUM(M11:M17)</f>
        <v>0</v>
      </c>
      <c r="N10" s="151">
        <f t="shared" si="0"/>
        <v>0</v>
      </c>
      <c r="O10" s="152">
        <f t="shared" si="0"/>
        <v>0</v>
      </c>
    </row>
    <row r="11" spans="1:15">
      <c r="A11" s="69">
        <v>1.1000000000000001</v>
      </c>
      <c r="B11" s="71"/>
      <c r="C11" s="65"/>
      <c r="D11" s="65"/>
      <c r="E11" s="150">
        <f t="shared" ref="E11:E17" si="1">C11+D11</f>
        <v>0</v>
      </c>
      <c r="F11" s="65"/>
      <c r="G11" s="65"/>
      <c r="H11" s="65"/>
      <c r="I11" s="65"/>
      <c r="J11" s="65"/>
      <c r="K11" s="153"/>
      <c r="L11" s="153"/>
      <c r="M11" s="150">
        <f>C11+F11-H11-I11</f>
        <v>0</v>
      </c>
      <c r="N11" s="150">
        <f>D11+G11+H11-J11+K11-L11</f>
        <v>0</v>
      </c>
      <c r="O11" s="152">
        <f t="shared" ref="O11:O17" si="2">M11+N11</f>
        <v>0</v>
      </c>
    </row>
    <row r="12" spans="1:15">
      <c r="A12" s="69">
        <v>1.2</v>
      </c>
      <c r="B12" s="71"/>
      <c r="C12" s="65"/>
      <c r="D12" s="65"/>
      <c r="E12" s="150">
        <f t="shared" si="1"/>
        <v>0</v>
      </c>
      <c r="F12" s="65"/>
      <c r="G12" s="65"/>
      <c r="H12" s="65"/>
      <c r="I12" s="65"/>
      <c r="J12" s="65"/>
      <c r="K12" s="153"/>
      <c r="L12" s="153"/>
      <c r="M12" s="150">
        <f t="shared" ref="M12:M17" si="3">C12+F12-H12-I12</f>
        <v>0</v>
      </c>
      <c r="N12" s="150">
        <f t="shared" ref="N12:N17" si="4">D12+G12+H12-J12+K12-L12</f>
        <v>0</v>
      </c>
      <c r="O12" s="152">
        <f t="shared" si="2"/>
        <v>0</v>
      </c>
    </row>
    <row r="13" spans="1:15">
      <c r="A13" s="69">
        <v>1.3</v>
      </c>
      <c r="B13" s="71"/>
      <c r="C13" s="65"/>
      <c r="D13" s="65"/>
      <c r="E13" s="150">
        <f t="shared" si="1"/>
        <v>0</v>
      </c>
      <c r="F13" s="65"/>
      <c r="G13" s="65"/>
      <c r="H13" s="65"/>
      <c r="I13" s="65"/>
      <c r="J13" s="65"/>
      <c r="K13" s="153"/>
      <c r="L13" s="153"/>
      <c r="M13" s="150">
        <f t="shared" si="3"/>
        <v>0</v>
      </c>
      <c r="N13" s="150">
        <f t="shared" si="4"/>
        <v>0</v>
      </c>
      <c r="O13" s="152">
        <f t="shared" si="2"/>
        <v>0</v>
      </c>
    </row>
    <row r="14" spans="1:15">
      <c r="A14" s="69">
        <v>1.4</v>
      </c>
      <c r="B14" s="71"/>
      <c r="C14" s="65"/>
      <c r="D14" s="65"/>
      <c r="E14" s="150">
        <f t="shared" si="1"/>
        <v>0</v>
      </c>
      <c r="F14" s="65"/>
      <c r="G14" s="65"/>
      <c r="H14" s="65"/>
      <c r="I14" s="65"/>
      <c r="J14" s="65"/>
      <c r="K14" s="153"/>
      <c r="L14" s="153"/>
      <c r="M14" s="150">
        <f t="shared" si="3"/>
        <v>0</v>
      </c>
      <c r="N14" s="150">
        <f t="shared" si="4"/>
        <v>0</v>
      </c>
      <c r="O14" s="152">
        <f t="shared" si="2"/>
        <v>0</v>
      </c>
    </row>
    <row r="15" spans="1:15">
      <c r="A15" s="69">
        <v>1.5</v>
      </c>
      <c r="B15" s="71"/>
      <c r="C15" s="65"/>
      <c r="D15" s="65"/>
      <c r="E15" s="150">
        <f t="shared" si="1"/>
        <v>0</v>
      </c>
      <c r="F15" s="65"/>
      <c r="G15" s="65"/>
      <c r="H15" s="65"/>
      <c r="I15" s="65"/>
      <c r="J15" s="65"/>
      <c r="K15" s="153"/>
      <c r="L15" s="153"/>
      <c r="M15" s="150">
        <f t="shared" si="3"/>
        <v>0</v>
      </c>
      <c r="N15" s="150">
        <f t="shared" si="4"/>
        <v>0</v>
      </c>
      <c r="O15" s="152">
        <f t="shared" si="2"/>
        <v>0</v>
      </c>
    </row>
    <row r="16" spans="1:15">
      <c r="A16" s="69">
        <v>1.6</v>
      </c>
      <c r="B16" s="71"/>
      <c r="C16" s="65"/>
      <c r="D16" s="65"/>
      <c r="E16" s="150">
        <f t="shared" si="1"/>
        <v>0</v>
      </c>
      <c r="F16" s="65"/>
      <c r="G16" s="65"/>
      <c r="H16" s="65"/>
      <c r="I16" s="65"/>
      <c r="J16" s="65"/>
      <c r="K16" s="153"/>
      <c r="L16" s="153"/>
      <c r="M16" s="150">
        <f>C16+F16-H16-I16</f>
        <v>0</v>
      </c>
      <c r="N16" s="150">
        <f t="shared" si="4"/>
        <v>0</v>
      </c>
      <c r="O16" s="152">
        <f t="shared" si="2"/>
        <v>0</v>
      </c>
    </row>
    <row r="17" spans="1:15">
      <c r="A17" s="69" t="s">
        <v>9</v>
      </c>
      <c r="B17" s="71"/>
      <c r="C17" s="65"/>
      <c r="D17" s="65"/>
      <c r="E17" s="150">
        <f t="shared" si="1"/>
        <v>0</v>
      </c>
      <c r="F17" s="65"/>
      <c r="G17" s="65"/>
      <c r="H17" s="65"/>
      <c r="I17" s="65"/>
      <c r="J17" s="65"/>
      <c r="K17" s="153"/>
      <c r="L17" s="153"/>
      <c r="M17" s="150">
        <f t="shared" si="3"/>
        <v>0</v>
      </c>
      <c r="N17" s="150">
        <f t="shared" si="4"/>
        <v>0</v>
      </c>
      <c r="O17" s="152">
        <f t="shared" si="2"/>
        <v>0</v>
      </c>
    </row>
    <row r="18" spans="1:15">
      <c r="A18" s="143"/>
      <c r="B18" s="84" t="s">
        <v>46</v>
      </c>
      <c r="C18" s="145"/>
      <c r="D18" s="145"/>
      <c r="E18" s="145"/>
      <c r="F18" s="145"/>
      <c r="G18" s="145"/>
      <c r="H18" s="145"/>
      <c r="I18" s="145"/>
      <c r="J18" s="145"/>
      <c r="K18" s="154"/>
      <c r="L18" s="154"/>
      <c r="M18" s="145"/>
      <c r="N18" s="145"/>
      <c r="O18" s="155"/>
    </row>
    <row r="19" spans="1:15">
      <c r="A19" s="69">
        <v>2</v>
      </c>
      <c r="B19" s="156" t="s">
        <v>52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>
        <f t="shared" ref="M19" si="5">C19+F19-H19-I19</f>
        <v>0</v>
      </c>
      <c r="N19" s="150">
        <f t="shared" ref="N19" si="6">D19+G19+H19-J19+K19-L19</f>
        <v>0</v>
      </c>
      <c r="O19" s="152">
        <f t="shared" ref="O19" si="7">M19+N19</f>
        <v>0</v>
      </c>
    </row>
    <row r="20" spans="1:15">
      <c r="A20" s="84"/>
      <c r="B20" s="8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/WqemcIw2s2kMqzcdKuh1N8XWhiNwEcy/iKxv+VZ95k=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/KPApbkBgxw4cjclrgUmKX+IAkWwak63IdMZmMQqQNM=</DigestValue>
    </Reference>
  </SignedInfo>
  <SignatureValue>U0OSzn7d+Q1ECNdXFRDP8/T+F6YswAPmWx/NByMUK+jQgpxgN3g2q/XqYlEMxQS/Ft9dMd96FdNO
+n6g2qWX4lq+Gq0RkG1D4w2AEu0liLTP+tzE5Cdr3yitRo9oa+8vxBxGtHFt4u3FXXrWxMPTpiFZ
S3M8ottjEkV4DJK3gwt9LKcCj1mkmQLf3NBLpinGdftyjSJgx4oLiN8Z1jf9K1aLRZ7qZzmC0O3b
GCFXrQw0eJwf2npuJhRE+pgMveBlvAmVa/wUwV2GuRYUjPNcKr0fUx6tysWeU6MBuCmU0B2WLtLb
nIZN7Qt9OYbTniIAJ2I7VXUuIqKRThCSlVnqZA==</SignatureValue>
  <KeyInfo>
    <X509Data>
      <X509Certificate>MIIGODCCBSCgAwIBAgIKQ8bYGgADAAH7lDANBgkqhkiG9w0BAQsFADBKMRIwEAYKCZImiZPyLGQBGRYCZ2UxEzARBgoJkiaJk/IsZAEZFgNuYmcxHzAdBgNVBAMTFk5CRyBDbGFzcyAyIElOVCBTdWIgQ0EwHhcNMjExMTI5MDk1ODE3WhcNMjMxMTI5MDk1ODE3WjA2MRswGQYDVQQKExJKU0MgSXNiYW5rIEdlb3JnaWExFzAVBgNVBAMTDkJJUyAtIE96YW4gR3VyMIIBIjANBgkqhkiG9w0BAQEFAAOCAQ8AMIIBCgKCAQEAz3L1/QfEdjDlVPA+yGKuxV0a8492Web+iVUz4wtqJPOHxTSp0qsHzQ7XRFndUDAvLN/k7NidlKaGa/5YJ6RUNbd/yBRJGsELb9KArlXr6Shafz9YcLuQRlieHdCNGwCPeOVIpLhF4JhePcThGuEoUm0vtfizu0+ph1SZtVO1XqU9gHwSNsRwKOxxSWK28os5jqQiEBdG9zfdJ84FiKoFeir9nB/1rQ3O8lVTkUAmMaH6pRRCFF6uMiIBlwFm9VIvZWCpP0+gq4SnASWqjp+invjeoEM28AcupeZWbhdRLvxgwp1qEy4r7hBqBJbXzYD7OZKwOKHX3PF5uZa3qEPFPQIDAQABo4IDMjCCAy4wPAYJKwYBBAGCNxUHBC8wLQYlKwYBBAGCNxUI5rJgg431RIaBmQmDuKFKg76EcQSDxJEzhIOIXQIBZAIBIzAdBgNVHSUEFjAUBggrBgEFBQcDAgYIKwYBBQUHAwQwCwYDVR0PBAQDAgeAMCcGCSsGAQQBgjcVCgQaMBgwCgYIKwYBBQUHAwIwCgYIKwYBBQUHAwQwHQYDVR0OBBYEFOe3VOVav+QRn4abb2pcYlGFMZNY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ykuY3J0MA0GCSqGSIb3DQEBCwUAA4IBAQCFC5P4soZLMqOE+GOgQ1OJiMa4DkUeb5eRNwVcV5p8AaegI2n2pL+jt/loLB9EYcI99DOd3Yiykd9a3jbAPYvg1rQr5pmYnhYlmCWGZXCC41+oB+W1eP2NSUt1Gv8jpzZLMbWqDA8Mgy9MVcECi26yiYlhot05p/8c6zJiiCKT9tqbIhkuZtVM/WyMrybOPx9DoMlGKPOH+rEYyyh1Pt5sPym5coAzya3F3SNzkKQk8IR80GKglG1wqubNJKI3NcHJjQfKxWT4lQ44fhWo1Gq+/y5xT879SbnmMJxvdGkTthA0m5ECzBuSL4EF79icsHQKRzW+Y/p3SA2XEEujMitd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ZaC4ZOVov9ykphrRE7JMcqQmXIGJQzeO/0ZRLqIyi+k=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UV41FFKbUJYvvnIUAyLpZkjRdVA99bxLucqGnzS5/rc=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Gq+lXYKVJjF2/4leS5G9SmcHv5hUmGwcy+0B60ZFlMc=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ndIjvUdCsdsddanKQX/IMzXqFXW5qjvEdcN3Y/G9Ssw=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vI8hWNLf0q0HR/CH8+4fvO5hIKfVHMAF7prc4Uf9v0w=</DigestValue>
      </Reference>
      <Reference URI="/xl/styles.xml?ContentType=application/vnd.openxmlformats-officedocument.spreadsheetml.styles+xml">
        <DigestMethod Algorithm="http://www.w3.org/2001/04/xmlenc#sha256"/>
        <DigestValue>ii9MAC29BuD+n6h9jY4jmMKeAGFZmV1XKg/Mdo4UDhA=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H+Uupi22HYBSvBJ+siVCX1w6MA2q7ZOKAUisIPBz2Jg=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BdNFN5SFlERjn13zKAa4luBeLwAoiYikF6mW+S+X5jU=</DigestValue>
      </Reference>
      <Reference URI="/xl/worksheets/sheet2.xml?ContentType=application/vnd.openxmlformats-officedocument.spreadsheetml.worksheet+xml">
        <DigestMethod Algorithm="http://www.w3.org/2001/04/xmlenc#sha256"/>
        <DigestValue>2gVY+0nU0AwyRo+GRPd97vd32ERl8x9DkmWIZFm+wMM=</DigestValue>
      </Reference>
      <Reference URI="/xl/worksheets/sheet3.xml?ContentType=application/vnd.openxmlformats-officedocument.spreadsheetml.worksheet+xml">
        <DigestMethod Algorithm="http://www.w3.org/2001/04/xmlenc#sha256"/>
        <DigestValue>HVdPDfo71SFVdSTs4eFf570w30LN3r4hyeFRRmgxU6I=</DigestValue>
      </Reference>
      <Reference URI="/xl/worksheets/sheet4.xml?ContentType=application/vnd.openxmlformats-officedocument.spreadsheetml.worksheet+xml">
        <DigestMethod Algorithm="http://www.w3.org/2001/04/xmlenc#sha256"/>
        <DigestValue>4I37YII8yqOE1p9I+lFowX+FVduwpJNDGInZNU4Cw6E=</DigestValue>
      </Reference>
      <Reference URI="/xl/worksheets/sheet5.xml?ContentType=application/vnd.openxmlformats-officedocument.spreadsheetml.worksheet+xml">
        <DigestMethod Algorithm="http://www.w3.org/2001/04/xmlenc#sha256"/>
        <DigestValue>WEarmhzLB9sUe23C0hPHP+2QOjx3dClv36/LgJuZzhk=</DigestValue>
      </Reference>
      <Reference URI="/xl/worksheets/sheet6.xml?ContentType=application/vnd.openxmlformats-officedocument.spreadsheetml.worksheet+xml">
        <DigestMethod Algorithm="http://www.w3.org/2001/04/xmlenc#sha256"/>
        <DigestValue>xN8XRw2mGcrZ5Bzz1nVG8psuPcyzC/yyFfBB+e+dXmA=</DigestValue>
      </Reference>
      <Reference URI="/xl/worksheets/sheet7.xml?ContentType=application/vnd.openxmlformats-officedocument.spreadsheetml.worksheet+xml">
        <DigestMethod Algorithm="http://www.w3.org/2001/04/xmlenc#sha256"/>
        <DigestValue>Vxkm7eBSwiuijOWEs/O7+k+MCtEjsMVYJFsG2ItvdaY=</DigestValue>
      </Reference>
      <Reference URI="/xl/worksheets/sheet8.xml?ContentType=application/vnd.openxmlformats-officedocument.spreadsheetml.worksheet+xml">
        <DigestMethod Algorithm="http://www.w3.org/2001/04/xmlenc#sha256"/>
        <DigestValue>lWB/LIcUF9X7aDg3ZhzBsOZwqbTfKnj05aHXccZ3w+g=</DigestValue>
      </Reference>
      <Reference URI="/xl/worksheets/sheet9.xml?ContentType=application/vnd.openxmlformats-officedocument.spreadsheetml.worksheet+xml">
        <DigestMethod Algorithm="http://www.w3.org/2001/04/xmlenc#sha256"/>
        <DigestValue>eu0vaEbbv633phe1uZZN25XegtDvDV82EEdepCAPXvg=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2022-05-16T14:14:07Z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2022-05-16T14:14:07Z</xd:SigningTime>
          <xd:SigningCertificate>
            <xd:Cert>
              <xd:CertDigest>
                <DigestMethod Algorithm="http://www.w3.org/2001/04/xmlenc#sha256"/>
                <DigestValue>jRd+VkmW9mde5MKToYGnwe/pjXQMoP7bgmQerapcBk8=</DigestValue>
              </xd:CertDigest>
              <xd:IssuerSerial>
                <X509IssuerName>CN=NBG Class 2 INT Sub CA, DC=nbg, DC=ge</X509IssuerName>
                <X509SerialNumber>320066581437535192480660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S2ym3767CjkigOpBMy1RXx0w9EmCqtL3NjsRQW4G1Wo=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0j81UPokRnjbq+ezCUkMDLOVAWxld0bLj7h9UELVWic=</DigestValue>
    </Reference>
  </SignedInfo>
  <SignatureValue>m99dPQU3fvxqPkRPMQOtkV5BxdcLi/OBjlDcAYL5IeBQmz3odjNF08aTlDcdSGWDLFM9PwTyqiZ6
9yO7rkbFwF6So+CquWp8UllSz1XRY1pRTgdshiCk8kM6omPEhyjTmFv2XB4PCZrPG7k0SbSaBfoq
BtbBVQz8YqL1k7A2VgwLDTuhuvsE9wUm9SADkjsy4o1D0bjYKc1I3ge3DTPHXlPEnF7I/Ws2QWgg
KMACUh4MZyqCe/P8aBMK+xPpndEYYFFKcuCfqYnb/SeAiPemCixQO6uO2xwh4Rz5M3M13LPNDUCP
/bnbhzmmkpaMvI3Hu0GgMTzBma5n4Tryg4k/hg==</SignatureValue>
  <KeyInfo>
    <X509Data>
      <X509Certificate>MIIGPjCCBSagAwIBAgIKQ8pt4wADAAH7lTANBgkqhkiG9w0BAQsFADBKMRIwEAYKCZImiZPyLGQBGRYCZ2UxEzARBgoJkiaJk/IsZAEZFgNuYmcxHzAdBgNVBAMTFk5CRyBDbGFzcyAyIElOVCBTdWIgQ0EwHhcNMjExMTI5MTAwMjEyWhcNMjMxMTI5MTAwMjEyWjA8MRswGQYDVQQKExJKU0MgSXNiYW5rIEdlb3JnaWExHTAbBgNVBAMTFEJJUyAtIFVjaGEgU2FyYWxpZHplMIIBIjANBgkqhkiG9w0BAQEFAAOCAQ8AMIIBCgKCAQEA7ShGYNeXoAX2WytWz0beaKySOOy2jtBZ7y7YqhZQWE0IwIjtm791DvQg9Q39Dd8nEgf2H9h0EiNk2T39HTln5q42608Poyj0SrQ6mxT831oeWQasIgw5qF9g2AqU9VeACyRoqCLzdTJIglahjit219RNuv/IvaF/UCdOvWgX5LXikrtngBq811HMJSKxJOHNXyJuLjAAwMBUH8770AxfdnCNaKD4yBiFtyGfkvJgIFPiruf6O1jm/E5GoJCorTUdXAB0BBvYbuCvMHo7D9kz52NDjF4o2jaGf6gEy3scoDRFJW5Z5Psp90pzKDq7kedLYMte7+vyoLktAz9/UZc+HwIDAQABo4IDMjCCAy4wPAYJKwYBBAGCNxUHBC8wLQYlKwYBBAGCNxUI5rJgg431RIaBmQmDuKFKg76EcQSDxJEzhIOIXQIBZAIBIzAdBgNVHSUEFjAUBggrBgEFBQcDAgYIKwYBBQUHAwQwCwYDVR0PBAQDAgeAMCcGCSsGAQQBgjcVCgQaMBgwCgYIKwYBBQUHAwIwCgYIKwYBBQUHAwQwHQYDVR0OBBYEFH810ZYF2cpPnT25etx6RcujjIA+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ykuY3J0MA0GCSqGSIb3DQEBCwUAA4IBAQCKCDIUPdsOYKMwHUPfGUNMpJyivUG6OhvmS8qFpv+2lX08aXEIkDpMdrmzklXArXjUk4vlunwcHzTmS3eKazGWNAhUhOFAjsNT/L/KKt5L8SA4nkaXnfB5cJIjPORIx9OmDTxAsMeiAr+qjzhxDMiFw6FduU7pv7NkZxxvxFc1ZxCPYmQKo886ANcc+DI34MLpoRp+9gS2t+w84hqhU584rwvt6BTM8fn5/DYHt2u1Z/39731cz9BtceYdKJ+pJODBm4sPkCx4dTky9h/iWFgC3zOtfBZTUL8mYRxRxGJZneGCqC6ZYNNfbsFghoEwxIzUWREqto5pg5Jf5h60E+z8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ZaC4ZOVov9ykphrRE7JMcqQmXIGJQzeO/0ZRLqIyi+k=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UV41FFKbUJYvvnIUAyLpZkjRdVA99bxLucqGnzS5/rc=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Gq+lXYKVJjF2/4leS5G9SmcHv5hUmGwcy+0B60ZFlMc=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ndIjvUdCsdsddanKQX/IMzXqFXW5qjvEdcN3Y/G9Ssw=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vI8hWNLf0q0HR/CH8+4fvO5hIKfVHMAF7prc4Uf9v0w=</DigestValue>
      </Reference>
      <Reference URI="/xl/styles.xml?ContentType=application/vnd.openxmlformats-officedocument.spreadsheetml.styles+xml">
        <DigestMethod Algorithm="http://www.w3.org/2001/04/xmlenc#sha256"/>
        <DigestValue>ii9MAC29BuD+n6h9jY4jmMKeAGFZmV1XKg/Mdo4UDhA=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H+Uupi22HYBSvBJ+siVCX1w6MA2q7ZOKAUisIPBz2Jg=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BdNFN5SFlERjn13zKAa4luBeLwAoiYikF6mW+S+X5jU=</DigestValue>
      </Reference>
      <Reference URI="/xl/worksheets/sheet2.xml?ContentType=application/vnd.openxmlformats-officedocument.spreadsheetml.worksheet+xml">
        <DigestMethod Algorithm="http://www.w3.org/2001/04/xmlenc#sha256"/>
        <DigestValue>2gVY+0nU0AwyRo+GRPd97vd32ERl8x9DkmWIZFm+wMM=</DigestValue>
      </Reference>
      <Reference URI="/xl/worksheets/sheet3.xml?ContentType=application/vnd.openxmlformats-officedocument.spreadsheetml.worksheet+xml">
        <DigestMethod Algorithm="http://www.w3.org/2001/04/xmlenc#sha256"/>
        <DigestValue>HVdPDfo71SFVdSTs4eFf570w30LN3r4hyeFRRmgxU6I=</DigestValue>
      </Reference>
      <Reference URI="/xl/worksheets/sheet4.xml?ContentType=application/vnd.openxmlformats-officedocument.spreadsheetml.worksheet+xml">
        <DigestMethod Algorithm="http://www.w3.org/2001/04/xmlenc#sha256"/>
        <DigestValue>4I37YII8yqOE1p9I+lFowX+FVduwpJNDGInZNU4Cw6E=</DigestValue>
      </Reference>
      <Reference URI="/xl/worksheets/sheet5.xml?ContentType=application/vnd.openxmlformats-officedocument.spreadsheetml.worksheet+xml">
        <DigestMethod Algorithm="http://www.w3.org/2001/04/xmlenc#sha256"/>
        <DigestValue>WEarmhzLB9sUe23C0hPHP+2QOjx3dClv36/LgJuZzhk=</DigestValue>
      </Reference>
      <Reference URI="/xl/worksheets/sheet6.xml?ContentType=application/vnd.openxmlformats-officedocument.spreadsheetml.worksheet+xml">
        <DigestMethod Algorithm="http://www.w3.org/2001/04/xmlenc#sha256"/>
        <DigestValue>xN8XRw2mGcrZ5Bzz1nVG8psuPcyzC/yyFfBB+e+dXmA=</DigestValue>
      </Reference>
      <Reference URI="/xl/worksheets/sheet7.xml?ContentType=application/vnd.openxmlformats-officedocument.spreadsheetml.worksheet+xml">
        <DigestMethod Algorithm="http://www.w3.org/2001/04/xmlenc#sha256"/>
        <DigestValue>Vxkm7eBSwiuijOWEs/O7+k+MCtEjsMVYJFsG2ItvdaY=</DigestValue>
      </Reference>
      <Reference URI="/xl/worksheets/sheet8.xml?ContentType=application/vnd.openxmlformats-officedocument.spreadsheetml.worksheet+xml">
        <DigestMethod Algorithm="http://www.w3.org/2001/04/xmlenc#sha256"/>
        <DigestValue>lWB/LIcUF9X7aDg3ZhzBsOZwqbTfKnj05aHXccZ3w+g=</DigestValue>
      </Reference>
      <Reference URI="/xl/worksheets/sheet9.xml?ContentType=application/vnd.openxmlformats-officedocument.spreadsheetml.worksheet+xml">
        <DigestMethod Algorithm="http://www.w3.org/2001/04/xmlenc#sha256"/>
        <DigestValue>eu0vaEbbv633phe1uZZN25XegtDvDV82EEdepCAPXvg=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2022-05-16T14:14:28Z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2022-05-16T14:14:28Z</xd:SigningTime>
          <xd:SigningCertificate>
            <xd:Cert>
              <xd:CertDigest>
                <DigestMethod Algorithm="http://www.w3.org/2001/04/xmlenc#sha256"/>
                <DigestValue>T2zuCY++zGjFhjCA8r6dANKnsBj+3+REw2G/4iuFJlw=</DigestValue>
              </xd:CertDigest>
              <xd:IssuerSerial>
                <X509IssuerName>CN=NBG Class 2 INT Sub CA, DC=nbg, DC=ge</X509IssuerName>
                <X509SerialNumber>320132714827738291239829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2022-05-16T14:12:20Z</dcterms:modified>
</cp:coreProperties>
</file>